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03. Março 2022\"/>
    </mc:Choice>
  </mc:AlternateContent>
  <xr:revisionPtr revIDLastSave="0" documentId="13_ncr:1_{BCA58720-72CA-4125-B347-0AA3AD9DC95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84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'2'!$A$1:$AT$68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'26'!$A$1:$P$84</definedName>
    <definedName name="_xlnm.Print_Area" localSheetId="4">'3'!$A$1:$AT$68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'26'!$A$1:$P$84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64" i="89" l="1"/>
  <c r="AS64" i="89"/>
  <c r="AS53" i="89"/>
  <c r="AT53" i="89"/>
  <c r="AE64" i="89"/>
  <c r="AD64" i="89"/>
  <c r="O64" i="89"/>
  <c r="N64" i="89"/>
  <c r="AT42" i="89"/>
  <c r="AS42" i="89"/>
  <c r="AS31" i="89"/>
  <c r="AT31" i="89" s="1"/>
  <c r="AT20" i="89"/>
  <c r="AS20" i="89"/>
  <c r="AS9" i="89"/>
  <c r="AT9" i="89"/>
  <c r="O20" i="89"/>
  <c r="N20" i="89"/>
  <c r="S63" i="89"/>
  <c r="T63" i="89"/>
  <c r="U63" i="89"/>
  <c r="V63" i="89"/>
  <c r="W63" i="89"/>
  <c r="X63" i="89"/>
  <c r="Y63" i="89"/>
  <c r="Z63" i="89"/>
  <c r="AA63" i="89"/>
  <c r="AB63" i="89"/>
  <c r="AC63" i="89"/>
  <c r="AD63" i="89"/>
  <c r="R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B63" i="89"/>
  <c r="S41" i="89"/>
  <c r="T41" i="89"/>
  <c r="U41" i="89"/>
  <c r="V41" i="89"/>
  <c r="W41" i="89"/>
  <c r="X41" i="89"/>
  <c r="Y41" i="89"/>
  <c r="Z41" i="89"/>
  <c r="AA41" i="89"/>
  <c r="AB41" i="89"/>
  <c r="AC41" i="89"/>
  <c r="AD41" i="89"/>
  <c r="R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B41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R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B19" i="89"/>
  <c r="AS31" i="88"/>
  <c r="AD42" i="88"/>
  <c r="AS9" i="88"/>
  <c r="AS53" i="88"/>
  <c r="N64" i="88"/>
  <c r="N57" i="83"/>
  <c r="O57" i="83"/>
  <c r="N58" i="83"/>
  <c r="O58" i="83"/>
  <c r="P58" i="83"/>
  <c r="L57" i="83"/>
  <c r="F57" i="83"/>
  <c r="J39" i="70"/>
  <c r="J40" i="70"/>
  <c r="J41" i="70"/>
  <c r="J42" i="70"/>
  <c r="J43" i="70"/>
  <c r="J44" i="70"/>
  <c r="J45" i="70"/>
  <c r="J46" i="70"/>
  <c r="J47" i="70"/>
  <c r="J48" i="70"/>
  <c r="J49" i="70"/>
  <c r="J50" i="70"/>
  <c r="J51" i="70"/>
  <c r="J52" i="70"/>
  <c r="J53" i="70"/>
  <c r="J54" i="70"/>
  <c r="N69" i="70"/>
  <c r="O69" i="70"/>
  <c r="P69" i="70" s="1"/>
  <c r="N70" i="70"/>
  <c r="O70" i="70"/>
  <c r="N71" i="70"/>
  <c r="O71" i="70"/>
  <c r="P71" i="70" s="1"/>
  <c r="N72" i="70"/>
  <c r="O72" i="70"/>
  <c r="P72" i="70" s="1"/>
  <c r="N73" i="70"/>
  <c r="O73" i="70"/>
  <c r="N74" i="70"/>
  <c r="O74" i="70"/>
  <c r="O75" i="70"/>
  <c r="N76" i="70"/>
  <c r="P76" i="70" s="1"/>
  <c r="O76" i="70"/>
  <c r="N77" i="70"/>
  <c r="O77" i="70"/>
  <c r="P77" i="70" s="1"/>
  <c r="N78" i="70"/>
  <c r="O78" i="70"/>
  <c r="O79" i="70"/>
  <c r="N80" i="70"/>
  <c r="O80" i="70"/>
  <c r="N81" i="70"/>
  <c r="P81" i="70" s="1"/>
  <c r="O81" i="70"/>
  <c r="N82" i="70"/>
  <c r="O82" i="70"/>
  <c r="L69" i="70"/>
  <c r="L70" i="70"/>
  <c r="L71" i="70"/>
  <c r="L72" i="70"/>
  <c r="L73" i="70"/>
  <c r="L74" i="70"/>
  <c r="L76" i="70"/>
  <c r="L77" i="70"/>
  <c r="L78" i="70"/>
  <c r="L80" i="70"/>
  <c r="L81" i="70"/>
  <c r="L82" i="70"/>
  <c r="F69" i="70"/>
  <c r="F70" i="70"/>
  <c r="F71" i="70"/>
  <c r="F72" i="70"/>
  <c r="F73" i="70"/>
  <c r="F74" i="70"/>
  <c r="F76" i="70"/>
  <c r="F77" i="70"/>
  <c r="F78" i="70"/>
  <c r="F80" i="70"/>
  <c r="F81" i="70"/>
  <c r="F82" i="70"/>
  <c r="N50" i="70"/>
  <c r="O50" i="70"/>
  <c r="P50" i="70" s="1"/>
  <c r="N51" i="70"/>
  <c r="P51" i="70" s="1"/>
  <c r="O51" i="70"/>
  <c r="L50" i="70"/>
  <c r="F50" i="70"/>
  <c r="L18" i="70"/>
  <c r="L19" i="70"/>
  <c r="F18" i="70"/>
  <c r="N18" i="70"/>
  <c r="O18" i="70"/>
  <c r="N28" i="70"/>
  <c r="O28" i="70"/>
  <c r="P28" i="70"/>
  <c r="N29" i="70"/>
  <c r="P29" i="70" s="1"/>
  <c r="O29" i="70"/>
  <c r="O30" i="70"/>
  <c r="L28" i="70"/>
  <c r="L29" i="70"/>
  <c r="L31" i="70"/>
  <c r="F28" i="70"/>
  <c r="F29" i="70"/>
  <c r="F31" i="70"/>
  <c r="N91" i="68"/>
  <c r="O91" i="68"/>
  <c r="P91" i="68" s="1"/>
  <c r="N92" i="68"/>
  <c r="O92" i="68"/>
  <c r="P92" i="68" s="1"/>
  <c r="N93" i="68"/>
  <c r="O93" i="68"/>
  <c r="P93" i="68" s="1"/>
  <c r="N94" i="68"/>
  <c r="O94" i="68"/>
  <c r="P94" i="68"/>
  <c r="L91" i="68"/>
  <c r="L92" i="68"/>
  <c r="L93" i="68"/>
  <c r="L94" i="68"/>
  <c r="F91" i="68"/>
  <c r="F92" i="68"/>
  <c r="F93" i="68"/>
  <c r="F94" i="68"/>
  <c r="N72" i="66"/>
  <c r="O72" i="66"/>
  <c r="P72" i="66" s="1"/>
  <c r="O73" i="66"/>
  <c r="N74" i="66"/>
  <c r="O74" i="66"/>
  <c r="N75" i="66"/>
  <c r="O75" i="66"/>
  <c r="P75" i="66" s="1"/>
  <c r="O76" i="66"/>
  <c r="N77" i="66"/>
  <c r="O77" i="66"/>
  <c r="N78" i="66"/>
  <c r="O78" i="66"/>
  <c r="P78" i="66" s="1"/>
  <c r="N79" i="66"/>
  <c r="P79" i="66" s="1"/>
  <c r="O79" i="66"/>
  <c r="N80" i="66"/>
  <c r="O80" i="66"/>
  <c r="N81" i="66"/>
  <c r="O81" i="66"/>
  <c r="N82" i="66"/>
  <c r="O82" i="66"/>
  <c r="L72" i="66"/>
  <c r="L74" i="66"/>
  <c r="L75" i="66"/>
  <c r="L77" i="66"/>
  <c r="L78" i="66"/>
  <c r="L79" i="66"/>
  <c r="L80" i="66"/>
  <c r="L81" i="66"/>
  <c r="L82" i="66"/>
  <c r="F72" i="66"/>
  <c r="F74" i="66"/>
  <c r="F75" i="66"/>
  <c r="F77" i="66"/>
  <c r="F78" i="66"/>
  <c r="F79" i="66"/>
  <c r="F80" i="66"/>
  <c r="F81" i="66"/>
  <c r="F82" i="66"/>
  <c r="N52" i="66"/>
  <c r="O52" i="66"/>
  <c r="P52" i="66" s="1"/>
  <c r="L52" i="66"/>
  <c r="F52" i="66"/>
  <c r="N22" i="66"/>
  <c r="O22" i="66"/>
  <c r="P22" i="66" s="1"/>
  <c r="N23" i="66"/>
  <c r="O23" i="66"/>
  <c r="N24" i="66"/>
  <c r="O24" i="66"/>
  <c r="O25" i="66"/>
  <c r="N26" i="66"/>
  <c r="O26" i="66"/>
  <c r="N27" i="66"/>
  <c r="O27" i="66"/>
  <c r="P27" i="66" s="1"/>
  <c r="N28" i="66"/>
  <c r="O28" i="66"/>
  <c r="P28" i="66" s="1"/>
  <c r="O29" i="66"/>
  <c r="N30" i="66"/>
  <c r="O30" i="66"/>
  <c r="L22" i="66"/>
  <c r="L23" i="66"/>
  <c r="L24" i="66"/>
  <c r="L26" i="66"/>
  <c r="L27" i="66"/>
  <c r="L28" i="66"/>
  <c r="L30" i="66"/>
  <c r="F22" i="66"/>
  <c r="F23" i="66"/>
  <c r="F24" i="66"/>
  <c r="F26" i="66"/>
  <c r="F27" i="66"/>
  <c r="F28" i="66"/>
  <c r="N94" i="47"/>
  <c r="O94" i="47"/>
  <c r="P94" i="47" s="1"/>
  <c r="L94" i="47"/>
  <c r="F94" i="47"/>
  <c r="N94" i="36"/>
  <c r="O94" i="36"/>
  <c r="P94" i="36" s="1"/>
  <c r="L94" i="36"/>
  <c r="F94" i="36"/>
  <c r="S63" i="88"/>
  <c r="T63" i="88"/>
  <c r="U63" i="88"/>
  <c r="V63" i="88"/>
  <c r="W63" i="88"/>
  <c r="X63" i="88"/>
  <c r="Y63" i="88"/>
  <c r="Z63" i="88"/>
  <c r="AA63" i="88"/>
  <c r="AB63" i="88"/>
  <c r="AC63" i="88"/>
  <c r="AD63" i="88"/>
  <c r="R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B63" i="88"/>
  <c r="S41" i="88"/>
  <c r="T41" i="88"/>
  <c r="U41" i="88"/>
  <c r="V41" i="88"/>
  <c r="W41" i="88"/>
  <c r="X41" i="88"/>
  <c r="Y41" i="88"/>
  <c r="Z41" i="88"/>
  <c r="AA41" i="88"/>
  <c r="AB41" i="88"/>
  <c r="AC41" i="88"/>
  <c r="AD41" i="88"/>
  <c r="R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B41" i="88"/>
  <c r="S19" i="88"/>
  <c r="T19" i="88"/>
  <c r="U19" i="88"/>
  <c r="V19" i="88"/>
  <c r="W19" i="88"/>
  <c r="X19" i="88"/>
  <c r="Y19" i="88"/>
  <c r="Z19" i="88"/>
  <c r="AA19" i="88"/>
  <c r="AB19" i="88"/>
  <c r="AC19" i="88"/>
  <c r="AD19" i="88"/>
  <c r="R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B19" i="88"/>
  <c r="AS52" i="89"/>
  <c r="AS30" i="89"/>
  <c r="AS8" i="89"/>
  <c r="A19" i="89"/>
  <c r="AS52" i="88"/>
  <c r="AS30" i="88"/>
  <c r="AS8" i="88"/>
  <c r="N55" i="83"/>
  <c r="O55" i="83"/>
  <c r="N56" i="83"/>
  <c r="O56" i="83"/>
  <c r="O59" i="83"/>
  <c r="L55" i="83"/>
  <c r="J59" i="83"/>
  <c r="K59" i="83"/>
  <c r="J60" i="83"/>
  <c r="K60" i="83"/>
  <c r="L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P56" i="68" s="1"/>
  <c r="L56" i="68"/>
  <c r="F56" i="68"/>
  <c r="N51" i="66"/>
  <c r="O51" i="66"/>
  <c r="P51" i="66" s="1"/>
  <c r="L51" i="66"/>
  <c r="F51" i="66"/>
  <c r="N53" i="48"/>
  <c r="O53" i="48"/>
  <c r="P53" i="48" s="1"/>
  <c r="L53" i="48"/>
  <c r="F53" i="48"/>
  <c r="N51" i="47"/>
  <c r="O51" i="47"/>
  <c r="P51" i="47" s="1"/>
  <c r="L51" i="47"/>
  <c r="F51" i="47"/>
  <c r="N53" i="46"/>
  <c r="L53" i="46"/>
  <c r="F53" i="46"/>
  <c r="N53" i="81"/>
  <c r="O53" i="81"/>
  <c r="N54" i="81"/>
  <c r="O54" i="81"/>
  <c r="P54" i="81" s="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26" i="66" l="1"/>
  <c r="P78" i="70"/>
  <c r="P74" i="70"/>
  <c r="P70" i="70"/>
  <c r="P55" i="36"/>
  <c r="P53" i="81"/>
  <c r="P30" i="66"/>
  <c r="P82" i="66"/>
  <c r="P74" i="66"/>
  <c r="P82" i="70"/>
  <c r="P57" i="83"/>
  <c r="P24" i="66"/>
  <c r="P81" i="66"/>
  <c r="P73" i="70"/>
  <c r="P23" i="66"/>
  <c r="P80" i="66"/>
  <c r="P77" i="66"/>
  <c r="P18" i="70"/>
  <c r="P80" i="70"/>
  <c r="P56" i="83"/>
  <c r="P57" i="86"/>
  <c r="P56" i="36"/>
  <c r="P56" i="3"/>
  <c r="P55" i="83"/>
  <c r="AM63" i="88"/>
  <c r="O63" i="88"/>
  <c r="AE41" i="88"/>
  <c r="AE19" i="88"/>
  <c r="AK19" i="88"/>
  <c r="O19" i="88"/>
  <c r="Q5" i="2"/>
  <c r="M5" i="2"/>
  <c r="AS67" i="89"/>
  <c r="AT67" i="89" s="1"/>
  <c r="AC67" i="89"/>
  <c r="AB67" i="89"/>
  <c r="AA67" i="89"/>
  <c r="AP67" i="89" s="1"/>
  <c r="Z67" i="89"/>
  <c r="AO67" i="89" s="1"/>
  <c r="Y67" i="89"/>
  <c r="X67" i="89"/>
  <c r="W67" i="89"/>
  <c r="V67" i="89"/>
  <c r="U67" i="89"/>
  <c r="T67" i="89"/>
  <c r="S67" i="89"/>
  <c r="AH67" i="89" s="1"/>
  <c r="R67" i="89"/>
  <c r="AG67" i="89" s="1"/>
  <c r="N67" i="89"/>
  <c r="O67" i="89" s="1"/>
  <c r="M67" i="89"/>
  <c r="L67" i="89"/>
  <c r="K67" i="89"/>
  <c r="J67" i="89"/>
  <c r="I67" i="89"/>
  <c r="AN67" i="89" s="1"/>
  <c r="H67" i="89"/>
  <c r="G67" i="89"/>
  <c r="F67" i="89"/>
  <c r="E67" i="89"/>
  <c r="D67" i="89"/>
  <c r="C67" i="89"/>
  <c r="B67" i="89"/>
  <c r="AC66" i="89"/>
  <c r="AB66" i="89"/>
  <c r="AQ66" i="89" s="1"/>
  <c r="AA66" i="89"/>
  <c r="AP66" i="89" s="1"/>
  <c r="Z66" i="89"/>
  <c r="Y66" i="89"/>
  <c r="X66" i="89"/>
  <c r="W66" i="89"/>
  <c r="V66" i="89"/>
  <c r="U66" i="89"/>
  <c r="T66" i="89"/>
  <c r="AI66" i="89" s="1"/>
  <c r="S66" i="89"/>
  <c r="AH66" i="89" s="1"/>
  <c r="R66" i="89"/>
  <c r="N66" i="89"/>
  <c r="O66" i="89" s="1"/>
  <c r="M66" i="89"/>
  <c r="L66" i="89"/>
  <c r="K66" i="89"/>
  <c r="J66" i="89"/>
  <c r="I66" i="89"/>
  <c r="H66" i="89"/>
  <c r="G66" i="89"/>
  <c r="AL66" i="89" s="1"/>
  <c r="F66" i="89"/>
  <c r="E66" i="89"/>
  <c r="D66" i="89"/>
  <c r="C66" i="89"/>
  <c r="B66" i="89"/>
  <c r="AC65" i="89"/>
  <c r="AB65" i="89"/>
  <c r="AA65" i="89"/>
  <c r="Z65" i="89"/>
  <c r="Y65" i="89"/>
  <c r="X65" i="89"/>
  <c r="AM65" i="89" s="1"/>
  <c r="W65" i="89"/>
  <c r="V65" i="89"/>
  <c r="U65" i="89"/>
  <c r="T65" i="89"/>
  <c r="S65" i="89"/>
  <c r="R65" i="89"/>
  <c r="N65" i="89"/>
  <c r="O65" i="89" s="1"/>
  <c r="M65" i="89"/>
  <c r="L65" i="89"/>
  <c r="K65" i="89"/>
  <c r="J65" i="89"/>
  <c r="AO65" i="89" s="1"/>
  <c r="I65" i="89"/>
  <c r="H65" i="89"/>
  <c r="G65" i="89"/>
  <c r="F65" i="89"/>
  <c r="E65" i="89"/>
  <c r="D65" i="89"/>
  <c r="C65" i="89"/>
  <c r="B65" i="89"/>
  <c r="AG65" i="89" s="1"/>
  <c r="AC64" i="89"/>
  <c r="AB64" i="89"/>
  <c r="AA64" i="89"/>
  <c r="Z64" i="89"/>
  <c r="Y64" i="89"/>
  <c r="X64" i="89"/>
  <c r="W64" i="89"/>
  <c r="V64" i="89"/>
  <c r="U64" i="89"/>
  <c r="AJ64" i="89" s="1"/>
  <c r="T64" i="89"/>
  <c r="S64" i="89"/>
  <c r="R64" i="89"/>
  <c r="M64" i="89"/>
  <c r="L64" i="89"/>
  <c r="K64" i="89"/>
  <c r="J64" i="89"/>
  <c r="I64" i="89"/>
  <c r="H64" i="89"/>
  <c r="G64" i="89"/>
  <c r="F64" i="89"/>
  <c r="E64" i="89"/>
  <c r="D64" i="89"/>
  <c r="C64" i="89"/>
  <c r="B64" i="89"/>
  <c r="AM63" i="89"/>
  <c r="AS63" i="89"/>
  <c r="AR63" i="89"/>
  <c r="AQ63" i="89"/>
  <c r="AP63" i="89"/>
  <c r="AO63" i="89"/>
  <c r="AN63" i="89"/>
  <c r="AL63" i="89"/>
  <c r="AK63" i="89"/>
  <c r="AJ63" i="89"/>
  <c r="AI63" i="89"/>
  <c r="AH63" i="89"/>
  <c r="AG63" i="89"/>
  <c r="O63" i="89"/>
  <c r="AR62" i="89"/>
  <c r="AQ62" i="89"/>
  <c r="AP62" i="89"/>
  <c r="AO62" i="89"/>
  <c r="AN62" i="89"/>
  <c r="AM62" i="89"/>
  <c r="AL62" i="89"/>
  <c r="AK62" i="89"/>
  <c r="AJ62" i="89"/>
  <c r="AI62" i="89"/>
  <c r="AH62" i="89"/>
  <c r="AG62" i="89"/>
  <c r="AE62" i="89"/>
  <c r="O62" i="89"/>
  <c r="AR61" i="89"/>
  <c r="AQ61" i="89"/>
  <c r="AP61" i="89"/>
  <c r="AO61" i="89"/>
  <c r="AN61" i="89"/>
  <c r="AM61" i="89"/>
  <c r="AL61" i="89"/>
  <c r="AK61" i="89"/>
  <c r="AJ61" i="89"/>
  <c r="AI61" i="89"/>
  <c r="AH61" i="89"/>
  <c r="AG61" i="89"/>
  <c r="AE61" i="89"/>
  <c r="O61" i="89"/>
  <c r="AR60" i="89"/>
  <c r="AQ60" i="89"/>
  <c r="AP60" i="89"/>
  <c r="AO60" i="89"/>
  <c r="AN60" i="89"/>
  <c r="AM60" i="89"/>
  <c r="AL60" i="89"/>
  <c r="AK60" i="89"/>
  <c r="AJ60" i="89"/>
  <c r="AI60" i="89"/>
  <c r="AH60" i="89"/>
  <c r="AG60" i="89"/>
  <c r="AE60" i="89"/>
  <c r="O60" i="89"/>
  <c r="AR59" i="89"/>
  <c r="AQ59" i="89"/>
  <c r="AP59" i="89"/>
  <c r="AO59" i="89"/>
  <c r="AN59" i="89"/>
  <c r="AM59" i="89"/>
  <c r="AL59" i="89"/>
  <c r="AK59" i="89"/>
  <c r="AJ59" i="89"/>
  <c r="AI59" i="89"/>
  <c r="AH59" i="89"/>
  <c r="AG59" i="89"/>
  <c r="AE59" i="89"/>
  <c r="O59" i="89"/>
  <c r="AR58" i="89"/>
  <c r="AQ58" i="89"/>
  <c r="AP58" i="89"/>
  <c r="AO58" i="89"/>
  <c r="AN58" i="89"/>
  <c r="AM58" i="89"/>
  <c r="AL58" i="89"/>
  <c r="AK58" i="89"/>
  <c r="AJ58" i="89"/>
  <c r="AI58" i="89"/>
  <c r="AH58" i="89"/>
  <c r="AG58" i="89"/>
  <c r="AE58" i="89"/>
  <c r="O58" i="89"/>
  <c r="AR57" i="89"/>
  <c r="AQ57" i="89"/>
  <c r="AP57" i="89"/>
  <c r="AO57" i="89"/>
  <c r="AN57" i="89"/>
  <c r="AM57" i="89"/>
  <c r="AL57" i="89"/>
  <c r="AK57" i="89"/>
  <c r="AJ57" i="89"/>
  <c r="AI57" i="89"/>
  <c r="AH57" i="89"/>
  <c r="AG57" i="89"/>
  <c r="AE57" i="89"/>
  <c r="O57" i="89"/>
  <c r="AR56" i="89"/>
  <c r="AQ56" i="89"/>
  <c r="AP56" i="89"/>
  <c r="AO56" i="89"/>
  <c r="AN56" i="89"/>
  <c r="AM56" i="89"/>
  <c r="AL56" i="89"/>
  <c r="AK56" i="89"/>
  <c r="AJ56" i="89"/>
  <c r="AI56" i="89"/>
  <c r="AH56" i="89"/>
  <c r="AG56" i="89"/>
  <c r="AE56" i="89"/>
  <c r="O56" i="89"/>
  <c r="AR55" i="89"/>
  <c r="AQ55" i="89"/>
  <c r="AP55" i="89"/>
  <c r="AO55" i="89"/>
  <c r="AN55" i="89"/>
  <c r="AM55" i="89"/>
  <c r="AL55" i="89"/>
  <c r="AK55" i="89"/>
  <c r="AJ55" i="89"/>
  <c r="AI55" i="89"/>
  <c r="AH55" i="89"/>
  <c r="AG55" i="89"/>
  <c r="AE55" i="89"/>
  <c r="O55" i="89"/>
  <c r="AR54" i="89"/>
  <c r="AQ54" i="89"/>
  <c r="AP54" i="89"/>
  <c r="AO54" i="89"/>
  <c r="AN54" i="89"/>
  <c r="AM54" i="89"/>
  <c r="AL54" i="89"/>
  <c r="AK54" i="89"/>
  <c r="AJ54" i="89"/>
  <c r="AI54" i="89"/>
  <c r="AH54" i="89"/>
  <c r="AG54" i="89"/>
  <c r="AE54" i="89"/>
  <c r="O54" i="89"/>
  <c r="AR53" i="89"/>
  <c r="AQ53" i="89"/>
  <c r="AP53" i="89"/>
  <c r="AO53" i="89"/>
  <c r="AN53" i="89"/>
  <c r="AM53" i="89"/>
  <c r="AL53" i="89"/>
  <c r="AK53" i="89"/>
  <c r="AJ53" i="89"/>
  <c r="AI53" i="89"/>
  <c r="AH53" i="89"/>
  <c r="AG53" i="89"/>
  <c r="AE53" i="89"/>
  <c r="O53" i="89"/>
  <c r="AR52" i="89"/>
  <c r="AT52" i="89" s="1"/>
  <c r="AQ52" i="89"/>
  <c r="AP52" i="89"/>
  <c r="AO52" i="89"/>
  <c r="AN52" i="89"/>
  <c r="AM52" i="89"/>
  <c r="AL52" i="89"/>
  <c r="AK52" i="89"/>
  <c r="AJ52" i="89"/>
  <c r="AI52" i="89"/>
  <c r="AH52" i="89"/>
  <c r="AG52" i="89"/>
  <c r="AE52" i="89"/>
  <c r="O52" i="89"/>
  <c r="AS51" i="89"/>
  <c r="AR51" i="89"/>
  <c r="AQ51" i="89"/>
  <c r="AP51" i="89"/>
  <c r="AO51" i="89"/>
  <c r="AN51" i="89"/>
  <c r="AM51" i="89"/>
  <c r="AL51" i="89"/>
  <c r="AK51" i="89"/>
  <c r="AJ51" i="89"/>
  <c r="AI51" i="89"/>
  <c r="AH51" i="89"/>
  <c r="AG51" i="89"/>
  <c r="AE51" i="89"/>
  <c r="O51" i="89"/>
  <c r="AS45" i="89"/>
  <c r="AT45" i="89" s="1"/>
  <c r="AD45" i="89"/>
  <c r="AE45" i="89" s="1"/>
  <c r="AC45" i="89"/>
  <c r="AB45" i="89"/>
  <c r="AA45" i="89"/>
  <c r="Z45" i="89"/>
  <c r="Y45" i="89"/>
  <c r="X45" i="89"/>
  <c r="W45" i="89"/>
  <c r="V45" i="89"/>
  <c r="U45" i="89"/>
  <c r="T45" i="89"/>
  <c r="S45" i="89"/>
  <c r="R45" i="89"/>
  <c r="N45" i="89"/>
  <c r="O45" i="89" s="1"/>
  <c r="M45" i="89"/>
  <c r="L45" i="89"/>
  <c r="AQ45" i="89" s="1"/>
  <c r="K45" i="89"/>
  <c r="J45" i="89"/>
  <c r="I45" i="89"/>
  <c r="H45" i="89"/>
  <c r="G45" i="89"/>
  <c r="F45" i="89"/>
  <c r="E45" i="89"/>
  <c r="D45" i="89"/>
  <c r="AI45" i="89" s="1"/>
  <c r="C45" i="89"/>
  <c r="B45" i="89"/>
  <c r="AD44" i="89"/>
  <c r="AE44" i="89" s="1"/>
  <c r="AC44" i="89"/>
  <c r="AB44" i="89"/>
  <c r="AA44" i="89"/>
  <c r="Z44" i="89"/>
  <c r="Y44" i="89"/>
  <c r="X44" i="89"/>
  <c r="AM44" i="89" s="1"/>
  <c r="W44" i="89"/>
  <c r="V44" i="89"/>
  <c r="U44" i="89"/>
  <c r="T44" i="89"/>
  <c r="S44" i="89"/>
  <c r="R44" i="89"/>
  <c r="N44" i="89"/>
  <c r="O44" i="89" s="1"/>
  <c r="M44" i="89"/>
  <c r="L44" i="89"/>
  <c r="K44" i="89"/>
  <c r="AP44" i="89" s="1"/>
  <c r="J44" i="89"/>
  <c r="I44" i="89"/>
  <c r="H44" i="89"/>
  <c r="G44" i="89"/>
  <c r="AL44" i="89" s="1"/>
  <c r="F44" i="89"/>
  <c r="E44" i="89"/>
  <c r="D44" i="89"/>
  <c r="C44" i="89"/>
  <c r="AH44" i="89" s="1"/>
  <c r="B44" i="89"/>
  <c r="AD43" i="89"/>
  <c r="AE43" i="89" s="1"/>
  <c r="AC43" i="89"/>
  <c r="AB43" i="89"/>
  <c r="AA43" i="89"/>
  <c r="Z43" i="89"/>
  <c r="Y43" i="89"/>
  <c r="X43" i="89"/>
  <c r="W43" i="89"/>
  <c r="V43" i="89"/>
  <c r="U43" i="89"/>
  <c r="T43" i="89"/>
  <c r="S43" i="89"/>
  <c r="R43" i="89"/>
  <c r="N43" i="89"/>
  <c r="O43" i="89" s="1"/>
  <c r="M43" i="89"/>
  <c r="L43" i="89"/>
  <c r="K43" i="89"/>
  <c r="J43" i="89"/>
  <c r="I43" i="89"/>
  <c r="H43" i="89"/>
  <c r="G43" i="89"/>
  <c r="AL43" i="89" s="1"/>
  <c r="F43" i="89"/>
  <c r="E43" i="89"/>
  <c r="D43" i="89"/>
  <c r="C43" i="89"/>
  <c r="B43" i="89"/>
  <c r="AD42" i="89"/>
  <c r="AC42" i="89"/>
  <c r="AB42" i="89"/>
  <c r="AQ42" i="89" s="1"/>
  <c r="AA42" i="89"/>
  <c r="Z42" i="89"/>
  <c r="Y42" i="89"/>
  <c r="X42" i="89"/>
  <c r="W42" i="89"/>
  <c r="V42" i="89"/>
  <c r="U42" i="89"/>
  <c r="T42" i="89"/>
  <c r="AI42" i="89" s="1"/>
  <c r="S42" i="89"/>
  <c r="R42" i="89"/>
  <c r="N42" i="89"/>
  <c r="O42" i="89" s="1"/>
  <c r="M42" i="89"/>
  <c r="L42" i="89"/>
  <c r="K42" i="89"/>
  <c r="AP42" i="89" s="1"/>
  <c r="J42" i="89"/>
  <c r="I42" i="89"/>
  <c r="H42" i="89"/>
  <c r="AM42" i="89" s="1"/>
  <c r="G42" i="89"/>
  <c r="AL42" i="89" s="1"/>
  <c r="F42" i="89"/>
  <c r="E42" i="89"/>
  <c r="D42" i="89"/>
  <c r="C42" i="89"/>
  <c r="AH42" i="89" s="1"/>
  <c r="B42" i="89"/>
  <c r="AO41" i="89"/>
  <c r="AG41" i="89"/>
  <c r="AE41" i="89"/>
  <c r="AS41" i="89"/>
  <c r="AQ41" i="89"/>
  <c r="AP41" i="89"/>
  <c r="AM41" i="89"/>
  <c r="AL41" i="89"/>
  <c r="AK41" i="89"/>
  <c r="AI41" i="89"/>
  <c r="AH41" i="89"/>
  <c r="O41" i="89"/>
  <c r="AR41" i="89"/>
  <c r="AN41" i="89"/>
  <c r="AJ41" i="89"/>
  <c r="AS40" i="89"/>
  <c r="AT40" i="89" s="1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E40" i="89"/>
  <c r="O40" i="89"/>
  <c r="AR39" i="89"/>
  <c r="AQ39" i="89"/>
  <c r="AP39" i="89"/>
  <c r="AO39" i="89"/>
  <c r="AN39" i="89"/>
  <c r="AM39" i="89"/>
  <c r="AL39" i="89"/>
  <c r="AK39" i="89"/>
  <c r="AJ39" i="89"/>
  <c r="AI39" i="89"/>
  <c r="AH39" i="89"/>
  <c r="AG39" i="89"/>
  <c r="AE39" i="89"/>
  <c r="O39" i="89"/>
  <c r="AR38" i="89"/>
  <c r="AQ38" i="89"/>
  <c r="AP38" i="89"/>
  <c r="AO38" i="89"/>
  <c r="AN38" i="89"/>
  <c r="AM38" i="89"/>
  <c r="AL38" i="89"/>
  <c r="AK38" i="89"/>
  <c r="AJ38" i="89"/>
  <c r="AI38" i="89"/>
  <c r="AH38" i="89"/>
  <c r="AG38" i="89"/>
  <c r="AE38" i="89"/>
  <c r="O38" i="89"/>
  <c r="AR37" i="89"/>
  <c r="AQ37" i="89"/>
  <c r="AP37" i="89"/>
  <c r="AO37" i="89"/>
  <c r="AN37" i="89"/>
  <c r="AM37" i="89"/>
  <c r="AL37" i="89"/>
  <c r="AK37" i="89"/>
  <c r="AJ37" i="89"/>
  <c r="AI37" i="89"/>
  <c r="AH37" i="89"/>
  <c r="AG37" i="89"/>
  <c r="AE37" i="89"/>
  <c r="O37" i="89"/>
  <c r="AR36" i="89"/>
  <c r="AQ36" i="89"/>
  <c r="AP36" i="89"/>
  <c r="AO36" i="89"/>
  <c r="AN36" i="89"/>
  <c r="AM36" i="89"/>
  <c r="AL36" i="89"/>
  <c r="AK36" i="89"/>
  <c r="AJ36" i="89"/>
  <c r="AI36" i="89"/>
  <c r="AH36" i="89"/>
  <c r="AG36" i="89"/>
  <c r="AE36" i="89"/>
  <c r="O36" i="89"/>
  <c r="AR35" i="89"/>
  <c r="AQ35" i="89"/>
  <c r="AP35" i="89"/>
  <c r="AO35" i="89"/>
  <c r="AN35" i="89"/>
  <c r="AM35" i="89"/>
  <c r="AL35" i="89"/>
  <c r="AK35" i="89"/>
  <c r="AJ35" i="89"/>
  <c r="AI35" i="89"/>
  <c r="AH35" i="89"/>
  <c r="AG35" i="89"/>
  <c r="AE35" i="89"/>
  <c r="O35" i="89"/>
  <c r="AR34" i="89"/>
  <c r="AQ34" i="89"/>
  <c r="AP34" i="89"/>
  <c r="AO34" i="89"/>
  <c r="AN34" i="89"/>
  <c r="AM34" i="89"/>
  <c r="AL34" i="89"/>
  <c r="AK34" i="89"/>
  <c r="AJ34" i="89"/>
  <c r="AI34" i="89"/>
  <c r="AH34" i="89"/>
  <c r="AG34" i="89"/>
  <c r="AE34" i="89"/>
  <c r="O34" i="89"/>
  <c r="AR33" i="89"/>
  <c r="AQ33" i="89"/>
  <c r="AP33" i="89"/>
  <c r="AO33" i="89"/>
  <c r="AN33" i="89"/>
  <c r="AM33" i="89"/>
  <c r="AL33" i="89"/>
  <c r="AK33" i="89"/>
  <c r="AJ33" i="89"/>
  <c r="AI33" i="89"/>
  <c r="AH33" i="89"/>
  <c r="AG33" i="89"/>
  <c r="AE33" i="89"/>
  <c r="O33" i="89"/>
  <c r="AR32" i="89"/>
  <c r="AQ32" i="89"/>
  <c r="AP32" i="89"/>
  <c r="AO32" i="89"/>
  <c r="AN32" i="89"/>
  <c r="AM32" i="89"/>
  <c r="AL32" i="89"/>
  <c r="AK32" i="89"/>
  <c r="AJ32" i="89"/>
  <c r="AI32" i="89"/>
  <c r="AH32" i="89"/>
  <c r="AG32" i="89"/>
  <c r="AE32" i="89"/>
  <c r="O32" i="89"/>
  <c r="AR31" i="89"/>
  <c r="AQ31" i="89"/>
  <c r="AP31" i="89"/>
  <c r="AO31" i="89"/>
  <c r="AN31" i="89"/>
  <c r="AM31" i="89"/>
  <c r="AL31" i="89"/>
  <c r="AK31" i="89"/>
  <c r="AJ31" i="89"/>
  <c r="AI31" i="89"/>
  <c r="AH31" i="89"/>
  <c r="AG31" i="89"/>
  <c r="AE31" i="89"/>
  <c r="O31" i="89"/>
  <c r="AR30" i="89"/>
  <c r="AT30" i="89" s="1"/>
  <c r="AQ30" i="89"/>
  <c r="AP30" i="89"/>
  <c r="AO30" i="89"/>
  <c r="AN30" i="89"/>
  <c r="AM30" i="89"/>
  <c r="AL30" i="89"/>
  <c r="AK30" i="89"/>
  <c r="AJ30" i="89"/>
  <c r="AI30" i="89"/>
  <c r="AH30" i="89"/>
  <c r="AG30" i="89"/>
  <c r="AE30" i="89"/>
  <c r="O30" i="89"/>
  <c r="AS29" i="89"/>
  <c r="AR29" i="89"/>
  <c r="AQ29" i="89"/>
  <c r="AP29" i="89"/>
  <c r="AO29" i="89"/>
  <c r="AN29" i="89"/>
  <c r="AM29" i="89"/>
  <c r="AL29" i="89"/>
  <c r="AK29" i="89"/>
  <c r="AJ29" i="89"/>
  <c r="AI29" i="89"/>
  <c r="AH29" i="89"/>
  <c r="AG29" i="89"/>
  <c r="AE29" i="89"/>
  <c r="O29" i="89"/>
  <c r="O26" i="89"/>
  <c r="AE26" i="89" s="1"/>
  <c r="AT26" i="89" s="1"/>
  <c r="Q24" i="89"/>
  <c r="AS23" i="89"/>
  <c r="AT23" i="89" s="1"/>
  <c r="AD23" i="89"/>
  <c r="AE23" i="89" s="1"/>
  <c r="AC23" i="89"/>
  <c r="AB23" i="89"/>
  <c r="AA23" i="89"/>
  <c r="Z23" i="89"/>
  <c r="Y23" i="89"/>
  <c r="X23" i="89"/>
  <c r="W23" i="89"/>
  <c r="V23" i="89"/>
  <c r="U23" i="89"/>
  <c r="T23" i="89"/>
  <c r="S23" i="89"/>
  <c r="AH23" i="89" s="1"/>
  <c r="R23" i="89"/>
  <c r="AG23" i="89" s="1"/>
  <c r="N23" i="89"/>
  <c r="O23" i="89" s="1"/>
  <c r="M23" i="89"/>
  <c r="L23" i="89"/>
  <c r="K23" i="89"/>
  <c r="J23" i="89"/>
  <c r="I23" i="89"/>
  <c r="H23" i="89"/>
  <c r="G23" i="89"/>
  <c r="F23" i="89"/>
  <c r="E23" i="89"/>
  <c r="D23" i="89"/>
  <c r="C23" i="89"/>
  <c r="B23" i="89"/>
  <c r="AD22" i="89"/>
  <c r="AE22" i="89" s="1"/>
  <c r="AC22" i="89"/>
  <c r="AB22" i="89"/>
  <c r="AA22" i="89"/>
  <c r="Z22" i="89"/>
  <c r="Y22" i="89"/>
  <c r="X22" i="89"/>
  <c r="W22" i="89"/>
  <c r="V22" i="89"/>
  <c r="U22" i="89"/>
  <c r="AJ22" i="89" s="1"/>
  <c r="T22" i="89"/>
  <c r="S22" i="89"/>
  <c r="R22" i="89"/>
  <c r="N22" i="89"/>
  <c r="O22" i="89" s="1"/>
  <c r="M22" i="89"/>
  <c r="L22" i="89"/>
  <c r="K22" i="89"/>
  <c r="J22" i="89"/>
  <c r="I22" i="89"/>
  <c r="AN22" i="89" s="1"/>
  <c r="H22" i="89"/>
  <c r="G22" i="89"/>
  <c r="F22" i="89"/>
  <c r="E22" i="89"/>
  <c r="D22" i="89"/>
  <c r="C22" i="89"/>
  <c r="B22" i="89"/>
  <c r="AD21" i="89"/>
  <c r="AE21" i="89" s="1"/>
  <c r="AC21" i="89"/>
  <c r="AB21" i="89"/>
  <c r="AA21" i="89"/>
  <c r="Z21" i="89"/>
  <c r="Y21" i="89"/>
  <c r="AN21" i="89" s="1"/>
  <c r="X21" i="89"/>
  <c r="W21" i="89"/>
  <c r="AL21" i="89" s="1"/>
  <c r="V21" i="89"/>
  <c r="U21" i="89"/>
  <c r="T21" i="89"/>
  <c r="S21" i="89"/>
  <c r="R21" i="89"/>
  <c r="M21" i="89"/>
  <c r="L21" i="89"/>
  <c r="K21" i="89"/>
  <c r="J21" i="89"/>
  <c r="I21" i="89"/>
  <c r="H21" i="89"/>
  <c r="G21" i="89"/>
  <c r="F21" i="89"/>
  <c r="E21" i="89"/>
  <c r="AJ21" i="89" s="1"/>
  <c r="D21" i="89"/>
  <c r="C21" i="89"/>
  <c r="B21" i="89"/>
  <c r="AD20" i="89"/>
  <c r="AE20" i="89" s="1"/>
  <c r="AC20" i="89"/>
  <c r="AB20" i="89"/>
  <c r="AA20" i="89"/>
  <c r="Z20" i="89"/>
  <c r="Y20" i="89"/>
  <c r="X20" i="89"/>
  <c r="W20" i="89"/>
  <c r="AL20" i="89" s="1"/>
  <c r="V20" i="89"/>
  <c r="U20" i="89"/>
  <c r="AJ20" i="89" s="1"/>
  <c r="T20" i="89"/>
  <c r="S20" i="89"/>
  <c r="R20" i="89"/>
  <c r="M20" i="89"/>
  <c r="L20" i="89"/>
  <c r="K20" i="89"/>
  <c r="J20" i="89"/>
  <c r="I20" i="89"/>
  <c r="H20" i="89"/>
  <c r="G20" i="89"/>
  <c r="F20" i="89"/>
  <c r="E20" i="89"/>
  <c r="D20" i="89"/>
  <c r="C20" i="89"/>
  <c r="B20" i="89"/>
  <c r="AP19" i="89"/>
  <c r="AH19" i="89"/>
  <c r="AE19" i="89"/>
  <c r="AR19" i="89"/>
  <c r="AQ19" i="89"/>
  <c r="AO19" i="89"/>
  <c r="AN19" i="89"/>
  <c r="AM19" i="89"/>
  <c r="AK19" i="89"/>
  <c r="AJ19" i="89"/>
  <c r="AI19" i="89"/>
  <c r="AG19" i="89"/>
  <c r="O19" i="89"/>
  <c r="AL19" i="89"/>
  <c r="A63" i="89"/>
  <c r="AR18" i="89"/>
  <c r="AQ18" i="89"/>
  <c r="AQ23" i="89" s="1"/>
  <c r="AP18" i="89"/>
  <c r="AO18" i="89"/>
  <c r="AN18" i="89"/>
  <c r="AN23" i="89" s="1"/>
  <c r="AM18" i="89"/>
  <c r="AL18" i="89"/>
  <c r="AK18" i="89"/>
  <c r="AK23" i="89" s="1"/>
  <c r="AJ18" i="89"/>
  <c r="AI18" i="89"/>
  <c r="AI23" i="89" s="1"/>
  <c r="AH18" i="89"/>
  <c r="AG18" i="89"/>
  <c r="AE18" i="89"/>
  <c r="O18" i="89"/>
  <c r="AR17" i="89"/>
  <c r="AQ17" i="89"/>
  <c r="AP17" i="89"/>
  <c r="AO17" i="89"/>
  <c r="AN17" i="89"/>
  <c r="AM17" i="89"/>
  <c r="AL17" i="89"/>
  <c r="AK17" i="89"/>
  <c r="AJ17" i="89"/>
  <c r="AI17" i="89"/>
  <c r="AH17" i="89"/>
  <c r="AG17" i="89"/>
  <c r="AE17" i="89"/>
  <c r="O17" i="89"/>
  <c r="AR16" i="89"/>
  <c r="AQ16" i="89"/>
  <c r="AP16" i="89"/>
  <c r="AO16" i="89"/>
  <c r="AN16" i="89"/>
  <c r="AM16" i="89"/>
  <c r="AL16" i="89"/>
  <c r="AK16" i="89"/>
  <c r="AJ16" i="89"/>
  <c r="AI16" i="89"/>
  <c r="AH16" i="89"/>
  <c r="AG16" i="89"/>
  <c r="AE16" i="89"/>
  <c r="O16" i="89"/>
  <c r="AR15" i="89"/>
  <c r="AQ15" i="89"/>
  <c r="AP15" i="89"/>
  <c r="AO15" i="89"/>
  <c r="AN15" i="89"/>
  <c r="AM15" i="89"/>
  <c r="AL15" i="89"/>
  <c r="AK15" i="89"/>
  <c r="AJ15" i="89"/>
  <c r="AI15" i="89"/>
  <c r="AH15" i="89"/>
  <c r="AG15" i="89"/>
  <c r="AE15" i="89"/>
  <c r="O15" i="89"/>
  <c r="AR14" i="89"/>
  <c r="AQ14" i="89"/>
  <c r="AP14" i="89"/>
  <c r="AO14" i="89"/>
  <c r="AN14" i="89"/>
  <c r="AM14" i="89"/>
  <c r="AL14" i="89"/>
  <c r="AK14" i="89"/>
  <c r="AJ14" i="89"/>
  <c r="AI14" i="89"/>
  <c r="AH14" i="89"/>
  <c r="AG14" i="89"/>
  <c r="AE14" i="89"/>
  <c r="O14" i="89"/>
  <c r="AR13" i="89"/>
  <c r="AQ13" i="89"/>
  <c r="AP13" i="89"/>
  <c r="AO13" i="89"/>
  <c r="AN13" i="89"/>
  <c r="AM13" i="89"/>
  <c r="AL13" i="89"/>
  <c r="AK13" i="89"/>
  <c r="AJ13" i="89"/>
  <c r="AI13" i="89"/>
  <c r="AH13" i="89"/>
  <c r="AG13" i="89"/>
  <c r="AE13" i="89"/>
  <c r="O13" i="89"/>
  <c r="AR12" i="89"/>
  <c r="AQ12" i="89"/>
  <c r="AP12" i="89"/>
  <c r="AO12" i="89"/>
  <c r="AN12" i="89"/>
  <c r="AM12" i="89"/>
  <c r="AL12" i="89"/>
  <c r="AK12" i="89"/>
  <c r="AJ12" i="89"/>
  <c r="AI12" i="89"/>
  <c r="AH12" i="89"/>
  <c r="AG12" i="89"/>
  <c r="AE12" i="89"/>
  <c r="O12" i="89"/>
  <c r="AR11" i="89"/>
  <c r="AQ11" i="89"/>
  <c r="AP11" i="89"/>
  <c r="AO11" i="89"/>
  <c r="AN11" i="89"/>
  <c r="AM11" i="89"/>
  <c r="AL11" i="89"/>
  <c r="AK11" i="89"/>
  <c r="AJ11" i="89"/>
  <c r="AI11" i="89"/>
  <c r="AH11" i="89"/>
  <c r="AG11" i="89"/>
  <c r="AE11" i="89"/>
  <c r="O11" i="89"/>
  <c r="AR10" i="89"/>
  <c r="AQ10" i="89"/>
  <c r="AP10" i="89"/>
  <c r="AO10" i="89"/>
  <c r="AN10" i="89"/>
  <c r="AM10" i="89"/>
  <c r="AL10" i="89"/>
  <c r="AK10" i="89"/>
  <c r="AJ10" i="89"/>
  <c r="AI10" i="89"/>
  <c r="AH10" i="89"/>
  <c r="AG10" i="89"/>
  <c r="AE10" i="89"/>
  <c r="O10" i="89"/>
  <c r="AR9" i="89"/>
  <c r="AQ9" i="89"/>
  <c r="AP9" i="89"/>
  <c r="AO9" i="89"/>
  <c r="AN9" i="89"/>
  <c r="AM9" i="89"/>
  <c r="AL9" i="89"/>
  <c r="AK9" i="89"/>
  <c r="AJ9" i="89"/>
  <c r="AI9" i="89"/>
  <c r="AH9" i="89"/>
  <c r="AG9" i="89"/>
  <c r="AE9" i="89"/>
  <c r="O9" i="89"/>
  <c r="AR8" i="89"/>
  <c r="AT8" i="89" s="1"/>
  <c r="AQ8" i="89"/>
  <c r="AP8" i="89"/>
  <c r="AO8" i="89"/>
  <c r="AN8" i="89"/>
  <c r="AM8" i="89"/>
  <c r="AL8" i="89"/>
  <c r="AK8" i="89"/>
  <c r="AJ8" i="89"/>
  <c r="AI8" i="89"/>
  <c r="AH8" i="89"/>
  <c r="AG8" i="89"/>
  <c r="AE8" i="89"/>
  <c r="O8" i="89"/>
  <c r="AS7" i="89"/>
  <c r="AR7" i="89"/>
  <c r="AQ7" i="89"/>
  <c r="AP7" i="89"/>
  <c r="AO7" i="89"/>
  <c r="AN7" i="89"/>
  <c r="AM7" i="89"/>
  <c r="AL7" i="89"/>
  <c r="AK7" i="89"/>
  <c r="AJ7" i="89"/>
  <c r="AI7" i="89"/>
  <c r="AH7" i="89"/>
  <c r="AG7" i="89"/>
  <c r="AE7" i="89"/>
  <c r="O7" i="89"/>
  <c r="AS67" i="88"/>
  <c r="AT67" i="88" s="1"/>
  <c r="AD67" i="88"/>
  <c r="AE67" i="88" s="1"/>
  <c r="AC67" i="88"/>
  <c r="AB67" i="88"/>
  <c r="AA67" i="88"/>
  <c r="Z67" i="88"/>
  <c r="AO67" i="88" s="1"/>
  <c r="Y67" i="88"/>
  <c r="AN67" i="88" s="1"/>
  <c r="X67" i="88"/>
  <c r="W67" i="88"/>
  <c r="V67" i="88"/>
  <c r="U67" i="88"/>
  <c r="T67" i="88"/>
  <c r="S67" i="88"/>
  <c r="R67" i="88"/>
  <c r="AG67" i="88" s="1"/>
  <c r="N67" i="88"/>
  <c r="O67" i="88" s="1"/>
  <c r="M67" i="88"/>
  <c r="L67" i="88"/>
  <c r="K67" i="88"/>
  <c r="J67" i="88"/>
  <c r="I67" i="88"/>
  <c r="H67" i="88"/>
  <c r="G67" i="88"/>
  <c r="AL67" i="88" s="1"/>
  <c r="F67" i="88"/>
  <c r="E67" i="88"/>
  <c r="D67" i="88"/>
  <c r="C67" i="88"/>
  <c r="B67" i="88"/>
  <c r="AD66" i="88"/>
  <c r="AE66" i="88" s="1"/>
  <c r="AC66" i="88"/>
  <c r="AB66" i="88"/>
  <c r="AA66" i="88"/>
  <c r="Z66" i="88"/>
  <c r="AO66" i="88" s="1"/>
  <c r="Y66" i="88"/>
  <c r="X66" i="88"/>
  <c r="W66" i="88"/>
  <c r="AL66" i="88" s="1"/>
  <c r="V66" i="88"/>
  <c r="U66" i="88"/>
  <c r="AJ66" i="88" s="1"/>
  <c r="T66" i="88"/>
  <c r="S66" i="88"/>
  <c r="R66" i="88"/>
  <c r="M66" i="88"/>
  <c r="L66" i="88"/>
  <c r="K66" i="88"/>
  <c r="J66" i="88"/>
  <c r="I66" i="88"/>
  <c r="H66" i="88"/>
  <c r="G66" i="88"/>
  <c r="F66" i="88"/>
  <c r="E66" i="88"/>
  <c r="D66" i="88"/>
  <c r="C66" i="88"/>
  <c r="B66" i="88"/>
  <c r="AD65" i="88"/>
  <c r="AE65" i="88" s="1"/>
  <c r="AC65" i="88"/>
  <c r="AB65" i="88"/>
  <c r="AA65" i="88"/>
  <c r="AP65" i="88" s="1"/>
  <c r="Z65" i="88"/>
  <c r="Y65" i="88"/>
  <c r="X65" i="88"/>
  <c r="AM65" i="88" s="1"/>
  <c r="W65" i="88"/>
  <c r="V65" i="88"/>
  <c r="AK65" i="88" s="1"/>
  <c r="U65" i="88"/>
  <c r="AJ65" i="88" s="1"/>
  <c r="T65" i="88"/>
  <c r="S65" i="88"/>
  <c r="AH65" i="88" s="1"/>
  <c r="R65" i="88"/>
  <c r="M65" i="88"/>
  <c r="L65" i="88"/>
  <c r="K65" i="88"/>
  <c r="J65" i="88"/>
  <c r="I65" i="88"/>
  <c r="H65" i="88"/>
  <c r="G65" i="88"/>
  <c r="F65" i="88"/>
  <c r="E65" i="88"/>
  <c r="D65" i="88"/>
  <c r="C65" i="88"/>
  <c r="B65" i="88"/>
  <c r="AD64" i="88"/>
  <c r="AE64" i="88" s="1"/>
  <c r="AC64" i="88"/>
  <c r="AB64" i="88"/>
  <c r="AQ64" i="88" s="1"/>
  <c r="AA64" i="88"/>
  <c r="Z64" i="88"/>
  <c r="Y64" i="88"/>
  <c r="X64" i="88"/>
  <c r="W64" i="88"/>
  <c r="AL64" i="88" s="1"/>
  <c r="V64" i="88"/>
  <c r="AK64" i="88" s="1"/>
  <c r="U64" i="88"/>
  <c r="T64" i="88"/>
  <c r="AI64" i="88" s="1"/>
  <c r="S64" i="88"/>
  <c r="R64" i="88"/>
  <c r="M64" i="88"/>
  <c r="O64" i="88" s="1"/>
  <c r="L64" i="88"/>
  <c r="K64" i="88"/>
  <c r="AP64" i="88" s="1"/>
  <c r="J64" i="88"/>
  <c r="I64" i="88"/>
  <c r="H64" i="88"/>
  <c r="G64" i="88"/>
  <c r="F64" i="88"/>
  <c r="E64" i="88"/>
  <c r="D64" i="88"/>
  <c r="C64" i="88"/>
  <c r="AH64" i="88" s="1"/>
  <c r="B64" i="88"/>
  <c r="AS63" i="88"/>
  <c r="AP63" i="88"/>
  <c r="AK63" i="88"/>
  <c r="AH63" i="88"/>
  <c r="AE63" i="88"/>
  <c r="AQ63" i="88"/>
  <c r="AN63" i="88"/>
  <c r="AL63" i="88"/>
  <c r="AJ63" i="88"/>
  <c r="AI63" i="88"/>
  <c r="AG63" i="88"/>
  <c r="A63" i="88"/>
  <c r="AS62" i="88"/>
  <c r="AT62" i="88" s="1"/>
  <c r="AR62" i="88"/>
  <c r="AQ62" i="88"/>
  <c r="AP62" i="88"/>
  <c r="AO62" i="88"/>
  <c r="AN62" i="88"/>
  <c r="AM62" i="88"/>
  <c r="AL62" i="88"/>
  <c r="AK62" i="88"/>
  <c r="AJ62" i="88"/>
  <c r="AI62" i="88"/>
  <c r="AH62" i="88"/>
  <c r="AG62" i="88"/>
  <c r="AE62" i="88"/>
  <c r="O62" i="88"/>
  <c r="AS61" i="88"/>
  <c r="AT61" i="88" s="1"/>
  <c r="AR61" i="88"/>
  <c r="AQ61" i="88"/>
  <c r="AP61" i="88"/>
  <c r="AO61" i="88"/>
  <c r="AN61" i="88"/>
  <c r="AM61" i="88"/>
  <c r="AL61" i="88"/>
  <c r="AK61" i="88"/>
  <c r="AJ61" i="88"/>
  <c r="AI61" i="88"/>
  <c r="AH61" i="88"/>
  <c r="AG61" i="88"/>
  <c r="AE61" i="88"/>
  <c r="O61" i="88"/>
  <c r="AR60" i="88"/>
  <c r="AQ60" i="88"/>
  <c r="AP60" i="88"/>
  <c r="AO60" i="88"/>
  <c r="AN60" i="88"/>
  <c r="AM60" i="88"/>
  <c r="AL60" i="88"/>
  <c r="AK60" i="88"/>
  <c r="AJ60" i="88"/>
  <c r="AI60" i="88"/>
  <c r="AH60" i="88"/>
  <c r="AG60" i="88"/>
  <c r="AE60" i="88"/>
  <c r="O60" i="88"/>
  <c r="AR59" i="88"/>
  <c r="AQ59" i="88"/>
  <c r="AP59" i="88"/>
  <c r="AO59" i="88"/>
  <c r="AN59" i="88"/>
  <c r="AM59" i="88"/>
  <c r="AL59" i="88"/>
  <c r="AK59" i="88"/>
  <c r="AJ59" i="88"/>
  <c r="AI59" i="88"/>
  <c r="AH59" i="88"/>
  <c r="AG59" i="88"/>
  <c r="AE59" i="88"/>
  <c r="O59" i="88"/>
  <c r="AR58" i="88"/>
  <c r="AQ58" i="88"/>
  <c r="AP58" i="88"/>
  <c r="AO58" i="88"/>
  <c r="AN58" i="88"/>
  <c r="AM58" i="88"/>
  <c r="AL58" i="88"/>
  <c r="AK58" i="88"/>
  <c r="AJ58" i="88"/>
  <c r="AI58" i="88"/>
  <c r="AH58" i="88"/>
  <c r="AG58" i="88"/>
  <c r="AE58" i="88"/>
  <c r="O58" i="88"/>
  <c r="AR57" i="88"/>
  <c r="AQ57" i="88"/>
  <c r="AP57" i="88"/>
  <c r="AO57" i="88"/>
  <c r="AN57" i="88"/>
  <c r="AM57" i="88"/>
  <c r="AL57" i="88"/>
  <c r="AK57" i="88"/>
  <c r="AJ57" i="88"/>
  <c r="AI57" i="88"/>
  <c r="AH57" i="88"/>
  <c r="AG57" i="88"/>
  <c r="AE57" i="88"/>
  <c r="O57" i="88"/>
  <c r="AR56" i="88"/>
  <c r="AQ56" i="88"/>
  <c r="AP56" i="88"/>
  <c r="AO56" i="88"/>
  <c r="AN56" i="88"/>
  <c r="AM56" i="88"/>
  <c r="AL56" i="88"/>
  <c r="AK56" i="88"/>
  <c r="AJ56" i="88"/>
  <c r="AI56" i="88"/>
  <c r="AH56" i="88"/>
  <c r="AG56" i="88"/>
  <c r="AE56" i="88"/>
  <c r="O56" i="88"/>
  <c r="AR55" i="88"/>
  <c r="AQ55" i="88"/>
  <c r="AP55" i="88"/>
  <c r="AO55" i="88"/>
  <c r="AN55" i="88"/>
  <c r="AM55" i="88"/>
  <c r="AL55" i="88"/>
  <c r="AK55" i="88"/>
  <c r="AJ55" i="88"/>
  <c r="AI55" i="88"/>
  <c r="AH55" i="88"/>
  <c r="AG55" i="88"/>
  <c r="AE55" i="88"/>
  <c r="O55" i="88"/>
  <c r="AR54" i="88"/>
  <c r="AQ54" i="88"/>
  <c r="AP54" i="88"/>
  <c r="AO54" i="88"/>
  <c r="AN54" i="88"/>
  <c r="AM54" i="88"/>
  <c r="AL54" i="88"/>
  <c r="AK54" i="88"/>
  <c r="AJ54" i="88"/>
  <c r="AI54" i="88"/>
  <c r="AH54" i="88"/>
  <c r="AG54" i="88"/>
  <c r="AE54" i="88"/>
  <c r="O54" i="88"/>
  <c r="AR53" i="88"/>
  <c r="AT53" i="88" s="1"/>
  <c r="AQ53" i="88"/>
  <c r="AP53" i="88"/>
  <c r="AO53" i="88"/>
  <c r="AN53" i="88"/>
  <c r="AM53" i="88"/>
  <c r="AL53" i="88"/>
  <c r="AK53" i="88"/>
  <c r="AJ53" i="88"/>
  <c r="AI53" i="88"/>
  <c r="AH53" i="88"/>
  <c r="AG53" i="88"/>
  <c r="AE53" i="88"/>
  <c r="O53" i="88"/>
  <c r="AR52" i="88"/>
  <c r="AT52" i="88" s="1"/>
  <c r="AQ52" i="88"/>
  <c r="AP52" i="88"/>
  <c r="AO52" i="88"/>
  <c r="AN52" i="88"/>
  <c r="AM52" i="88"/>
  <c r="AL52" i="88"/>
  <c r="AK52" i="88"/>
  <c r="AJ52" i="88"/>
  <c r="AI52" i="88"/>
  <c r="AH52" i="88"/>
  <c r="AG52" i="88"/>
  <c r="AE52" i="88"/>
  <c r="O52" i="88"/>
  <c r="AS51" i="88"/>
  <c r="AR51" i="88"/>
  <c r="AQ51" i="88"/>
  <c r="AP51" i="88"/>
  <c r="AO51" i="88"/>
  <c r="AN51" i="88"/>
  <c r="AM51" i="88"/>
  <c r="AL51" i="88"/>
  <c r="AK51" i="88"/>
  <c r="AJ51" i="88"/>
  <c r="AI51" i="88"/>
  <c r="AH51" i="88"/>
  <c r="AG51" i="88"/>
  <c r="AE51" i="88"/>
  <c r="O51" i="88"/>
  <c r="AT48" i="88"/>
  <c r="AS45" i="88"/>
  <c r="AD45" i="88"/>
  <c r="AE45" i="88" s="1"/>
  <c r="AC45" i="88"/>
  <c r="AB45" i="88"/>
  <c r="AQ45" i="88" s="1"/>
  <c r="AA45" i="88"/>
  <c r="Z45" i="88"/>
  <c r="Y45" i="88"/>
  <c r="X45" i="88"/>
  <c r="W45" i="88"/>
  <c r="V45" i="88"/>
  <c r="U45" i="88"/>
  <c r="T45" i="88"/>
  <c r="S45" i="88"/>
  <c r="R45" i="88"/>
  <c r="N45" i="88"/>
  <c r="O45" i="88" s="1"/>
  <c r="M45" i="88"/>
  <c r="L45" i="88"/>
  <c r="K45" i="88"/>
  <c r="J45" i="88"/>
  <c r="I45" i="88"/>
  <c r="H45" i="88"/>
  <c r="G45" i="88"/>
  <c r="F45" i="88"/>
  <c r="E45" i="88"/>
  <c r="D45" i="88"/>
  <c r="C45" i="88"/>
  <c r="B45" i="88"/>
  <c r="AE44" i="88"/>
  <c r="AC44" i="88"/>
  <c r="AB44" i="88"/>
  <c r="AQ44" i="88" s="1"/>
  <c r="AA44" i="88"/>
  <c r="AP44" i="88" s="1"/>
  <c r="Z44" i="88"/>
  <c r="Y44" i="88"/>
  <c r="X44" i="88"/>
  <c r="W44" i="88"/>
  <c r="V44" i="88"/>
  <c r="U44" i="88"/>
  <c r="T44" i="88"/>
  <c r="AI44" i="88" s="1"/>
  <c r="S44" i="88"/>
  <c r="AH44" i="88" s="1"/>
  <c r="R44" i="88"/>
  <c r="N44" i="88"/>
  <c r="O44" i="88" s="1"/>
  <c r="M44" i="88"/>
  <c r="L44" i="88"/>
  <c r="K44" i="88"/>
  <c r="J44" i="88"/>
  <c r="I44" i="88"/>
  <c r="H44" i="88"/>
  <c r="G44" i="88"/>
  <c r="F44" i="88"/>
  <c r="E44" i="88"/>
  <c r="AJ44" i="88" s="1"/>
  <c r="D44" i="88"/>
  <c r="C44" i="88"/>
  <c r="B44" i="88"/>
  <c r="AE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N43" i="88"/>
  <c r="O43" i="88" s="1"/>
  <c r="M43" i="88"/>
  <c r="L43" i="88"/>
  <c r="AQ43" i="88" s="1"/>
  <c r="K43" i="88"/>
  <c r="J43" i="88"/>
  <c r="I43" i="88"/>
  <c r="H43" i="88"/>
  <c r="G43" i="88"/>
  <c r="F43" i="88"/>
  <c r="E43" i="88"/>
  <c r="D43" i="88"/>
  <c r="AI43" i="88" s="1"/>
  <c r="C43" i="88"/>
  <c r="B43" i="88"/>
  <c r="AE42" i="88"/>
  <c r="AC42" i="88"/>
  <c r="AB42" i="88"/>
  <c r="AA42" i="88"/>
  <c r="Z42" i="88"/>
  <c r="AO42" i="88" s="1"/>
  <c r="Y42" i="88"/>
  <c r="AN42" i="88" s="1"/>
  <c r="X42" i="88"/>
  <c r="W42" i="88"/>
  <c r="V42" i="88"/>
  <c r="U42" i="88"/>
  <c r="T42" i="88"/>
  <c r="S42" i="88"/>
  <c r="R42" i="88"/>
  <c r="N42" i="88"/>
  <c r="AS42" i="88" s="1"/>
  <c r="M42" i="88"/>
  <c r="L42" i="88"/>
  <c r="K42" i="88"/>
  <c r="J42" i="88"/>
  <c r="I42" i="88"/>
  <c r="H42" i="88"/>
  <c r="G42" i="88"/>
  <c r="F42" i="88"/>
  <c r="AK42" i="88" s="1"/>
  <c r="E42" i="88"/>
  <c r="D42" i="88"/>
  <c r="C42" i="88"/>
  <c r="B42" i="88"/>
  <c r="AP41" i="88"/>
  <c r="AH41" i="88"/>
  <c r="AR41" i="88"/>
  <c r="AQ41" i="88"/>
  <c r="AJ41" i="88"/>
  <c r="AI41" i="88"/>
  <c r="AG41" i="88"/>
  <c r="AM41" i="88"/>
  <c r="AL41" i="88"/>
  <c r="A41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E40" i="88"/>
  <c r="O40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E39" i="88"/>
  <c r="O39" i="88"/>
  <c r="AR38" i="88"/>
  <c r="AQ38" i="88"/>
  <c r="AP38" i="88"/>
  <c r="AO38" i="88"/>
  <c r="AN38" i="88"/>
  <c r="AM38" i="88"/>
  <c r="AL38" i="88"/>
  <c r="AK38" i="88"/>
  <c r="AJ38" i="88"/>
  <c r="AI38" i="88"/>
  <c r="AH38" i="88"/>
  <c r="AG38" i="88"/>
  <c r="AE38" i="88"/>
  <c r="O38" i="88"/>
  <c r="AR37" i="88"/>
  <c r="AQ37" i="88"/>
  <c r="AP37" i="88"/>
  <c r="AO37" i="88"/>
  <c r="AN37" i="88"/>
  <c r="AM37" i="88"/>
  <c r="AL37" i="88"/>
  <c r="AK37" i="88"/>
  <c r="AJ37" i="88"/>
  <c r="AI37" i="88"/>
  <c r="AH37" i="88"/>
  <c r="AG37" i="88"/>
  <c r="AE37" i="88"/>
  <c r="O37" i="88"/>
  <c r="AR36" i="88"/>
  <c r="AQ36" i="88"/>
  <c r="AP36" i="88"/>
  <c r="AO36" i="88"/>
  <c r="AN36" i="88"/>
  <c r="AM36" i="88"/>
  <c r="AL36" i="88"/>
  <c r="AK36" i="88"/>
  <c r="AJ36" i="88"/>
  <c r="AI36" i="88"/>
  <c r="AH36" i="88"/>
  <c r="AG36" i="88"/>
  <c r="AE36" i="88"/>
  <c r="O36" i="88"/>
  <c r="AR35" i="88"/>
  <c r="AQ35" i="88"/>
  <c r="AP35" i="88"/>
  <c r="AO35" i="88"/>
  <c r="AN35" i="88"/>
  <c r="AM35" i="88"/>
  <c r="AL35" i="88"/>
  <c r="AK35" i="88"/>
  <c r="AJ35" i="88"/>
  <c r="AI35" i="88"/>
  <c r="AH35" i="88"/>
  <c r="AG35" i="88"/>
  <c r="AE35" i="88"/>
  <c r="O35" i="88"/>
  <c r="AR34" i="88"/>
  <c r="AQ34" i="88"/>
  <c r="AP34" i="88"/>
  <c r="AO34" i="88"/>
  <c r="AN34" i="88"/>
  <c r="AM34" i="88"/>
  <c r="AL34" i="88"/>
  <c r="AK34" i="88"/>
  <c r="AJ34" i="88"/>
  <c r="AI34" i="88"/>
  <c r="AH34" i="88"/>
  <c r="AG34" i="88"/>
  <c r="AE34" i="88"/>
  <c r="O34" i="88"/>
  <c r="AR33" i="88"/>
  <c r="AQ33" i="88"/>
  <c r="AP33" i="88"/>
  <c r="AO33" i="88"/>
  <c r="AN33" i="88"/>
  <c r="AM33" i="88"/>
  <c r="AL33" i="88"/>
  <c r="AK33" i="88"/>
  <c r="AJ33" i="88"/>
  <c r="AI33" i="88"/>
  <c r="AH33" i="88"/>
  <c r="AG33" i="88"/>
  <c r="AE33" i="88"/>
  <c r="O33" i="88"/>
  <c r="AR32" i="88"/>
  <c r="AQ32" i="88"/>
  <c r="AP32" i="88"/>
  <c r="AO32" i="88"/>
  <c r="AN32" i="88"/>
  <c r="AM32" i="88"/>
  <c r="AL32" i="88"/>
  <c r="AK32" i="88"/>
  <c r="AJ32" i="88"/>
  <c r="AI32" i="88"/>
  <c r="AH32" i="88"/>
  <c r="AG32" i="88"/>
  <c r="AE32" i="88"/>
  <c r="O32" i="88"/>
  <c r="AR31" i="88"/>
  <c r="AT31" i="88" s="1"/>
  <c r="AQ31" i="88"/>
  <c r="AP31" i="88"/>
  <c r="AO31" i="88"/>
  <c r="AN31" i="88"/>
  <c r="AM31" i="88"/>
  <c r="AL31" i="88"/>
  <c r="AK31" i="88"/>
  <c r="AJ31" i="88"/>
  <c r="AI31" i="88"/>
  <c r="AH31" i="88"/>
  <c r="AG31" i="88"/>
  <c r="AE31" i="88"/>
  <c r="O31" i="88"/>
  <c r="AR30" i="88"/>
  <c r="AT30" i="88" s="1"/>
  <c r="AQ30" i="88"/>
  <c r="AP30" i="88"/>
  <c r="AO30" i="88"/>
  <c r="AN30" i="88"/>
  <c r="AM30" i="88"/>
  <c r="AL30" i="88"/>
  <c r="AK30" i="88"/>
  <c r="AJ30" i="88"/>
  <c r="AI30" i="88"/>
  <c r="AH30" i="88"/>
  <c r="AG30" i="88"/>
  <c r="AE30" i="88"/>
  <c r="O30" i="88"/>
  <c r="AS29" i="88"/>
  <c r="AR29" i="88"/>
  <c r="AQ29" i="88"/>
  <c r="AP29" i="88"/>
  <c r="AO29" i="88"/>
  <c r="AN29" i="88"/>
  <c r="AM29" i="88"/>
  <c r="AL29" i="88"/>
  <c r="AK29" i="88"/>
  <c r="AJ29" i="88"/>
  <c r="AI29" i="88"/>
  <c r="AH29" i="88"/>
  <c r="AG29" i="88"/>
  <c r="AE29" i="88"/>
  <c r="O29" i="88"/>
  <c r="AT26" i="88"/>
  <c r="AS23" i="88"/>
  <c r="AT23" i="88" s="1"/>
  <c r="AD23" i="88"/>
  <c r="AE23" i="88" s="1"/>
  <c r="AC23" i="88"/>
  <c r="AB23" i="88"/>
  <c r="AA23" i="88"/>
  <c r="Z23" i="88"/>
  <c r="Y23" i="88"/>
  <c r="AN23" i="88" s="1"/>
  <c r="X23" i="88"/>
  <c r="W23" i="88"/>
  <c r="V23" i="88"/>
  <c r="U23" i="88"/>
  <c r="T23" i="88"/>
  <c r="S23" i="88"/>
  <c r="R23" i="88"/>
  <c r="AG23" i="88" s="1"/>
  <c r="N23" i="88"/>
  <c r="O23" i="88" s="1"/>
  <c r="M23" i="88"/>
  <c r="L23" i="88"/>
  <c r="AQ23" i="88" s="1"/>
  <c r="K23" i="88"/>
  <c r="J23" i="88"/>
  <c r="I23" i="88"/>
  <c r="H23" i="88"/>
  <c r="G23" i="88"/>
  <c r="F23" i="88"/>
  <c r="E23" i="88"/>
  <c r="D23" i="88"/>
  <c r="AI23" i="88" s="1"/>
  <c r="C23" i="88"/>
  <c r="B23" i="88"/>
  <c r="AD22" i="88"/>
  <c r="AE22" i="88" s="1"/>
  <c r="AC22" i="88"/>
  <c r="AB22" i="88"/>
  <c r="AQ22" i="88" s="1"/>
  <c r="AA22" i="88"/>
  <c r="Z22" i="88"/>
  <c r="Y22" i="88"/>
  <c r="X22" i="88"/>
  <c r="W22" i="88"/>
  <c r="V22" i="88"/>
  <c r="U22" i="88"/>
  <c r="T22" i="88"/>
  <c r="AI22" i="88" s="1"/>
  <c r="S22" i="88"/>
  <c r="R22" i="88"/>
  <c r="N22" i="88"/>
  <c r="O22" i="88" s="1"/>
  <c r="M22" i="88"/>
  <c r="L22" i="88"/>
  <c r="K22" i="88"/>
  <c r="J22" i="88"/>
  <c r="I22" i="88"/>
  <c r="H22" i="88"/>
  <c r="G22" i="88"/>
  <c r="F22" i="88"/>
  <c r="AK22" i="88" s="1"/>
  <c r="E22" i="88"/>
  <c r="D22" i="88"/>
  <c r="C22" i="88"/>
  <c r="B22" i="88"/>
  <c r="AD21" i="88"/>
  <c r="AE21" i="88" s="1"/>
  <c r="AC21" i="88"/>
  <c r="AB21" i="88"/>
  <c r="AA21" i="88"/>
  <c r="Z21" i="88"/>
  <c r="Y21" i="88"/>
  <c r="X21" i="88"/>
  <c r="W21" i="88"/>
  <c r="V21" i="88"/>
  <c r="U21" i="88"/>
  <c r="T21" i="88"/>
  <c r="S21" i="88"/>
  <c r="R21" i="88"/>
  <c r="N21" i="88"/>
  <c r="O21" i="88" s="1"/>
  <c r="M21" i="88"/>
  <c r="L21" i="88"/>
  <c r="AQ21" i="88" s="1"/>
  <c r="K21" i="88"/>
  <c r="J21" i="88"/>
  <c r="I21" i="88"/>
  <c r="H21" i="88"/>
  <c r="G21" i="88"/>
  <c r="F21" i="88"/>
  <c r="E21" i="88"/>
  <c r="D21" i="88"/>
  <c r="C21" i="88"/>
  <c r="B21" i="88"/>
  <c r="AD20" i="88"/>
  <c r="AC20" i="88"/>
  <c r="AB20" i="88"/>
  <c r="AA20" i="88"/>
  <c r="Z20" i="88"/>
  <c r="AO20" i="88" s="1"/>
  <c r="Y20" i="88"/>
  <c r="AN20" i="88" s="1"/>
  <c r="X20" i="88"/>
  <c r="W20" i="88"/>
  <c r="V20" i="88"/>
  <c r="U20" i="88"/>
  <c r="T20" i="88"/>
  <c r="S20" i="88"/>
  <c r="R20" i="88"/>
  <c r="AG20" i="88" s="1"/>
  <c r="N20" i="88"/>
  <c r="M20" i="88"/>
  <c r="L20" i="88"/>
  <c r="K20" i="88"/>
  <c r="J20" i="88"/>
  <c r="I20" i="88"/>
  <c r="H20" i="88"/>
  <c r="G20" i="88"/>
  <c r="F20" i="88"/>
  <c r="AK20" i="88" s="1"/>
  <c r="E20" i="88"/>
  <c r="D20" i="88"/>
  <c r="AI20" i="88" s="1"/>
  <c r="C20" i="88"/>
  <c r="B20" i="88"/>
  <c r="AQ19" i="88"/>
  <c r="AP19" i="88"/>
  <c r="AI19" i="88"/>
  <c r="AH19" i="88"/>
  <c r="AR19" i="88"/>
  <c r="AO19" i="88"/>
  <c r="AN19" i="88"/>
  <c r="AJ19" i="88"/>
  <c r="AR18" i="88"/>
  <c r="AQ18" i="88"/>
  <c r="AP18" i="88"/>
  <c r="AO18" i="88"/>
  <c r="AN18" i="88"/>
  <c r="AM18" i="88"/>
  <c r="AL18" i="88"/>
  <c r="AK18" i="88"/>
  <c r="AJ18" i="88"/>
  <c r="AI18" i="88"/>
  <c r="AH18" i="88"/>
  <c r="AG18" i="88"/>
  <c r="AE18" i="88"/>
  <c r="O18" i="88"/>
  <c r="AR17" i="88"/>
  <c r="AQ17" i="88"/>
  <c r="AP17" i="88"/>
  <c r="AO17" i="88"/>
  <c r="AN17" i="88"/>
  <c r="AM17" i="88"/>
  <c r="AL17" i="88"/>
  <c r="AK17" i="88"/>
  <c r="AJ17" i="88"/>
  <c r="AI17" i="88"/>
  <c r="AH17" i="88"/>
  <c r="AG17" i="88"/>
  <c r="AE17" i="88"/>
  <c r="O17" i="88"/>
  <c r="AR16" i="88"/>
  <c r="AQ16" i="88"/>
  <c r="AP16" i="88"/>
  <c r="AO16" i="88"/>
  <c r="AN16" i="88"/>
  <c r="AM16" i="88"/>
  <c r="AL16" i="88"/>
  <c r="AK16" i="88"/>
  <c r="AJ16" i="88"/>
  <c r="AI16" i="88"/>
  <c r="AH16" i="88"/>
  <c r="AG16" i="88"/>
  <c r="AE16" i="88"/>
  <c r="O16" i="88"/>
  <c r="AR15" i="88"/>
  <c r="AQ15" i="88"/>
  <c r="AP15" i="88"/>
  <c r="AO15" i="88"/>
  <c r="AN15" i="88"/>
  <c r="AM15" i="88"/>
  <c r="AL15" i="88"/>
  <c r="AK15" i="88"/>
  <c r="AJ15" i="88"/>
  <c r="AI15" i="88"/>
  <c r="AH15" i="88"/>
  <c r="AG15" i="88"/>
  <c r="AE15" i="88"/>
  <c r="O15" i="88"/>
  <c r="AR14" i="88"/>
  <c r="AQ14" i="88"/>
  <c r="AP14" i="88"/>
  <c r="AO14" i="88"/>
  <c r="AN14" i="88"/>
  <c r="AM14" i="88"/>
  <c r="AL14" i="88"/>
  <c r="AK14" i="88"/>
  <c r="AJ14" i="88"/>
  <c r="AI14" i="88"/>
  <c r="AH14" i="88"/>
  <c r="AG14" i="88"/>
  <c r="AE14" i="88"/>
  <c r="O14" i="88"/>
  <c r="AR13" i="88"/>
  <c r="AQ13" i="88"/>
  <c r="AP13" i="88"/>
  <c r="AO13" i="88"/>
  <c r="AN13" i="88"/>
  <c r="AM13" i="88"/>
  <c r="AL13" i="88"/>
  <c r="AK13" i="88"/>
  <c r="AJ13" i="88"/>
  <c r="AI13" i="88"/>
  <c r="AH13" i="88"/>
  <c r="AG13" i="88"/>
  <c r="AE13" i="88"/>
  <c r="O13" i="88"/>
  <c r="AR12" i="88"/>
  <c r="AQ12" i="88"/>
  <c r="AP12" i="88"/>
  <c r="AO12" i="88"/>
  <c r="AN12" i="88"/>
  <c r="AM12" i="88"/>
  <c r="AL12" i="88"/>
  <c r="AK12" i="88"/>
  <c r="AJ12" i="88"/>
  <c r="AI12" i="88"/>
  <c r="AH12" i="88"/>
  <c r="AG12" i="88"/>
  <c r="AE12" i="88"/>
  <c r="O12" i="88"/>
  <c r="AR11" i="88"/>
  <c r="AQ11" i="88"/>
  <c r="AP11" i="88"/>
  <c r="AO11" i="88"/>
  <c r="AN11" i="88"/>
  <c r="AM11" i="88"/>
  <c r="AL11" i="88"/>
  <c r="AK11" i="88"/>
  <c r="AJ11" i="88"/>
  <c r="AI11" i="88"/>
  <c r="AH11" i="88"/>
  <c r="AG11" i="88"/>
  <c r="AE11" i="88"/>
  <c r="O11" i="88"/>
  <c r="AR10" i="88"/>
  <c r="AQ10" i="88"/>
  <c r="AP10" i="88"/>
  <c r="AO10" i="88"/>
  <c r="AN10" i="88"/>
  <c r="AM10" i="88"/>
  <c r="AL10" i="88"/>
  <c r="AK10" i="88"/>
  <c r="AJ10" i="88"/>
  <c r="AI10" i="88"/>
  <c r="AH10" i="88"/>
  <c r="AG10" i="88"/>
  <c r="AE10" i="88"/>
  <c r="O10" i="88"/>
  <c r="AR9" i="88"/>
  <c r="AT9" i="88" s="1"/>
  <c r="AQ9" i="88"/>
  <c r="AP9" i="88"/>
  <c r="AO9" i="88"/>
  <c r="AN9" i="88"/>
  <c r="AM9" i="88"/>
  <c r="AL9" i="88"/>
  <c r="AK9" i="88"/>
  <c r="AJ9" i="88"/>
  <c r="AI9" i="88"/>
  <c r="AH9" i="88"/>
  <c r="AG9" i="88"/>
  <c r="AE9" i="88"/>
  <c r="O9" i="88"/>
  <c r="AR8" i="88"/>
  <c r="AT8" i="88" s="1"/>
  <c r="AQ8" i="88"/>
  <c r="AP8" i="88"/>
  <c r="AO8" i="88"/>
  <c r="AN8" i="88"/>
  <c r="AM8" i="88"/>
  <c r="AL8" i="88"/>
  <c r="AK8" i="88"/>
  <c r="AJ8" i="88"/>
  <c r="AI8" i="88"/>
  <c r="AH8" i="88"/>
  <c r="AG8" i="88"/>
  <c r="AE8" i="88"/>
  <c r="O8" i="88"/>
  <c r="AS7" i="88"/>
  <c r="AR7" i="88"/>
  <c r="AQ7" i="88"/>
  <c r="AP7" i="88"/>
  <c r="AO7" i="88"/>
  <c r="AN7" i="88"/>
  <c r="AM7" i="88"/>
  <c r="AL7" i="88"/>
  <c r="AK7" i="88"/>
  <c r="AJ7" i="88"/>
  <c r="AI7" i="88"/>
  <c r="AH7" i="88"/>
  <c r="AG7" i="88"/>
  <c r="AE7" i="88"/>
  <c r="O7" i="88"/>
  <c r="S34" i="87"/>
  <c r="R34" i="87"/>
  <c r="F34" i="87"/>
  <c r="E34" i="87"/>
  <c r="D34" i="87"/>
  <c r="C34" i="87"/>
  <c r="B34" i="87"/>
  <c r="U32" i="87"/>
  <c r="T32" i="87"/>
  <c r="S32" i="87"/>
  <c r="R32" i="87"/>
  <c r="P32" i="87"/>
  <c r="O32" i="87"/>
  <c r="O33" i="87" s="1"/>
  <c r="N32" i="87"/>
  <c r="M32" i="87"/>
  <c r="L32" i="87"/>
  <c r="M33" i="87" s="1"/>
  <c r="K32" i="87"/>
  <c r="J32" i="87"/>
  <c r="I32" i="87"/>
  <c r="H32" i="87"/>
  <c r="G32" i="87"/>
  <c r="G33" i="87" s="1"/>
  <c r="F32" i="87"/>
  <c r="E32" i="87"/>
  <c r="D32" i="87"/>
  <c r="E33" i="87" s="1"/>
  <c r="C32" i="87"/>
  <c r="B32" i="87"/>
  <c r="U31" i="87"/>
  <c r="S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U29" i="87"/>
  <c r="S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U26" i="87"/>
  <c r="T26" i="87"/>
  <c r="S26" i="87"/>
  <c r="R26" i="87"/>
  <c r="Q26" i="87"/>
  <c r="U23" i="87"/>
  <c r="T23" i="87"/>
  <c r="S23" i="87"/>
  <c r="R23" i="87"/>
  <c r="F23" i="87"/>
  <c r="E23" i="87"/>
  <c r="D23" i="87"/>
  <c r="C23" i="87"/>
  <c r="B23" i="87"/>
  <c r="U21" i="87"/>
  <c r="T21" i="87"/>
  <c r="S21" i="87"/>
  <c r="R21" i="87"/>
  <c r="P21" i="87"/>
  <c r="O21" i="87"/>
  <c r="N21" i="87"/>
  <c r="M21" i="87"/>
  <c r="L21" i="87"/>
  <c r="K21" i="87"/>
  <c r="J21" i="87"/>
  <c r="J22" i="87" s="1"/>
  <c r="I21" i="87"/>
  <c r="H21" i="87"/>
  <c r="G21" i="87"/>
  <c r="F21" i="87"/>
  <c r="E21" i="87"/>
  <c r="D21" i="87"/>
  <c r="C21" i="87"/>
  <c r="B21" i="87"/>
  <c r="U20" i="87"/>
  <c r="S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J19" i="87"/>
  <c r="AJ18" i="87"/>
  <c r="U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J17" i="87"/>
  <c r="AJ16" i="87"/>
  <c r="AJ15" i="87"/>
  <c r="U15" i="87"/>
  <c r="T15" i="87"/>
  <c r="S15" i="87"/>
  <c r="R15" i="87"/>
  <c r="Q15" i="87"/>
  <c r="AJ14" i="87"/>
  <c r="R14" i="87"/>
  <c r="R25" i="87" s="1"/>
  <c r="AJ13" i="87"/>
  <c r="AJ12" i="87"/>
  <c r="U12" i="87"/>
  <c r="T12" i="87"/>
  <c r="S12" i="87"/>
  <c r="R12" i="87"/>
  <c r="F12" i="87"/>
  <c r="E12" i="87"/>
  <c r="D12" i="87"/>
  <c r="C12" i="87"/>
  <c r="B12" i="87"/>
  <c r="AJ11" i="87"/>
  <c r="AJ10" i="87"/>
  <c r="U10" i="87"/>
  <c r="T10" i="87"/>
  <c r="S10" i="87"/>
  <c r="R10" i="87"/>
  <c r="P10" i="87"/>
  <c r="P11" i="87" s="1"/>
  <c r="O10" i="87"/>
  <c r="N10" i="87"/>
  <c r="M10" i="87"/>
  <c r="L10" i="87"/>
  <c r="K10" i="87"/>
  <c r="I10" i="87"/>
  <c r="H10" i="87"/>
  <c r="G10" i="87"/>
  <c r="F10" i="87"/>
  <c r="E10" i="87"/>
  <c r="D10" i="87"/>
  <c r="D11" i="87" s="1"/>
  <c r="C10" i="87"/>
  <c r="B10" i="87"/>
  <c r="AJ9" i="87"/>
  <c r="U9" i="87"/>
  <c r="S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J8" i="87"/>
  <c r="U7" i="87"/>
  <c r="S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T51" i="89" l="1"/>
  <c r="AE42" i="89"/>
  <c r="AR64" i="89"/>
  <c r="K22" i="87"/>
  <c r="AI21" i="88"/>
  <c r="AN22" i="88"/>
  <c r="C11" i="87"/>
  <c r="L11" i="87"/>
  <c r="H33" i="87"/>
  <c r="P33" i="87"/>
  <c r="AM20" i="88"/>
  <c r="AJ21" i="88"/>
  <c r="AL44" i="88"/>
  <c r="AI45" i="88"/>
  <c r="AL45" i="88"/>
  <c r="AJ64" i="88"/>
  <c r="AH66" i="88"/>
  <c r="AJ23" i="89"/>
  <c r="AK20" i="89"/>
  <c r="AN43" i="89"/>
  <c r="AK67" i="89"/>
  <c r="O11" i="87"/>
  <c r="D22" i="87"/>
  <c r="L22" i="87"/>
  <c r="C33" i="87"/>
  <c r="K33" i="87"/>
  <c r="AH20" i="88"/>
  <c r="AJ22" i="88"/>
  <c r="AH23" i="88"/>
  <c r="AP23" i="88"/>
  <c r="AH42" i="88"/>
  <c r="AP42" i="88"/>
  <c r="AG45" i="88"/>
  <c r="AO45" i="88"/>
  <c r="AG66" i="88"/>
  <c r="AK66" i="88"/>
  <c r="AH67" i="88"/>
  <c r="AP67" i="88"/>
  <c r="AM23" i="89"/>
  <c r="AK22" i="89"/>
  <c r="AM45" i="89"/>
  <c r="AL64" i="89"/>
  <c r="AJ66" i="89"/>
  <c r="C22" i="87"/>
  <c r="AL23" i="89"/>
  <c r="AQ20" i="88"/>
  <c r="AN21" i="88"/>
  <c r="AI42" i="88"/>
  <c r="AQ42" i="88"/>
  <c r="AN43" i="88"/>
  <c r="AM45" i="88"/>
  <c r="AH45" i="88"/>
  <c r="AP45" i="88"/>
  <c r="AI67" i="88"/>
  <c r="AQ67" i="88"/>
  <c r="AL22" i="89"/>
  <c r="AI65" i="89"/>
  <c r="AQ65" i="89"/>
  <c r="AL65" i="89"/>
  <c r="AK66" i="89"/>
  <c r="H11" i="87"/>
  <c r="F22" i="87"/>
  <c r="N22" i="87"/>
  <c r="AJ20" i="88"/>
  <c r="AG21" i="88"/>
  <c r="AO21" i="88"/>
  <c r="AL22" i="88"/>
  <c r="AG42" i="88"/>
  <c r="AN45" i="88"/>
  <c r="AG64" i="88"/>
  <c r="AO64" i="88"/>
  <c r="AN65" i="88"/>
  <c r="AM66" i="88"/>
  <c r="AO23" i="89"/>
  <c r="AH20" i="89"/>
  <c r="AP20" i="89"/>
  <c r="AG21" i="89"/>
  <c r="AO21" i="89"/>
  <c r="AH43" i="89"/>
  <c r="AP43" i="89"/>
  <c r="AL45" i="89"/>
  <c r="AJ65" i="89"/>
  <c r="H22" i="87"/>
  <c r="AS20" i="88"/>
  <c r="AM22" i="88"/>
  <c r="AH43" i="88"/>
  <c r="AP43" i="88"/>
  <c r="AJ45" i="88"/>
  <c r="AP23" i="89"/>
  <c r="AJ44" i="89"/>
  <c r="J33" i="87"/>
  <c r="AL23" i="88"/>
  <c r="AL42" i="88"/>
  <c r="AN44" i="88"/>
  <c r="AM43" i="89"/>
  <c r="AK44" i="89"/>
  <c r="AM67" i="89"/>
  <c r="AT7" i="89"/>
  <c r="AS64" i="88"/>
  <c r="O42" i="88"/>
  <c r="AE20" i="88"/>
  <c r="O20" i="88"/>
  <c r="AR65" i="88"/>
  <c r="S33" i="87"/>
  <c r="E11" i="87"/>
  <c r="M11" i="87"/>
  <c r="I33" i="87"/>
  <c r="AH21" i="88"/>
  <c r="AP21" i="88"/>
  <c r="AM23" i="88"/>
  <c r="AM43" i="88"/>
  <c r="F11" i="87"/>
  <c r="N11" i="87"/>
  <c r="G11" i="87"/>
  <c r="I22" i="87"/>
  <c r="F33" i="87"/>
  <c r="N33" i="87"/>
  <c r="AP20" i="88"/>
  <c r="AK23" i="88"/>
  <c r="AK43" i="88"/>
  <c r="AM44" i="88"/>
  <c r="AG44" i="88"/>
  <c r="AO44" i="88"/>
  <c r="AR45" i="88"/>
  <c r="AM64" i="88"/>
  <c r="AI65" i="88"/>
  <c r="AQ65" i="88"/>
  <c r="AN66" i="88"/>
  <c r="AH21" i="89"/>
  <c r="AP21" i="89"/>
  <c r="AJ42" i="89"/>
  <c r="AG43" i="89"/>
  <c r="AO43" i="89"/>
  <c r="AI44" i="89"/>
  <c r="AQ44" i="89"/>
  <c r="AN64" i="89"/>
  <c r="AR22" i="88"/>
  <c r="AO23" i="88"/>
  <c r="AJ42" i="88"/>
  <c r="AR42" i="88"/>
  <c r="AT42" i="88" s="1"/>
  <c r="AM42" i="88"/>
  <c r="AL43" i="88"/>
  <c r="AG43" i="88"/>
  <c r="AO43" i="88"/>
  <c r="AK45" i="88"/>
  <c r="AN64" i="88"/>
  <c r="AJ67" i="88"/>
  <c r="AM20" i="89"/>
  <c r="AI21" i="89"/>
  <c r="AQ21" i="89"/>
  <c r="AM22" i="89"/>
  <c r="AK42" i="89"/>
  <c r="AJ45" i="89"/>
  <c r="AN65" i="89"/>
  <c r="AI67" i="89"/>
  <c r="AQ67" i="89"/>
  <c r="AP66" i="88"/>
  <c r="AK67" i="88"/>
  <c r="AN20" i="89"/>
  <c r="AN44" i="89"/>
  <c r="AH45" i="89"/>
  <c r="AP45" i="89"/>
  <c r="AK45" i="89"/>
  <c r="AH64" i="89"/>
  <c r="AP64" i="89"/>
  <c r="AJ67" i="89"/>
  <c r="AK41" i="88"/>
  <c r="I11" i="87"/>
  <c r="AL21" i="88"/>
  <c r="AG22" i="88"/>
  <c r="AO22" i="88"/>
  <c r="AR44" i="88"/>
  <c r="AL65" i="88"/>
  <c r="AI66" i="88"/>
  <c r="AQ66" i="88"/>
  <c r="AG20" i="89"/>
  <c r="AO20" i="89"/>
  <c r="AK21" i="89"/>
  <c r="AG22" i="89"/>
  <c r="AO22" i="89"/>
  <c r="AJ43" i="89"/>
  <c r="AG44" i="89"/>
  <c r="AO44" i="89"/>
  <c r="AM64" i="89"/>
  <c r="AI64" i="89"/>
  <c r="AQ64" i="89"/>
  <c r="AH65" i="89"/>
  <c r="AP65" i="89"/>
  <c r="AM66" i="89"/>
  <c r="J10" i="87"/>
  <c r="J11" i="87" s="1"/>
  <c r="E22" i="87"/>
  <c r="M22" i="87"/>
  <c r="AL20" i="88"/>
  <c r="AM21" i="88"/>
  <c r="AH22" i="88"/>
  <c r="AP22" i="88"/>
  <c r="AJ23" i="88"/>
  <c r="AJ43" i="88"/>
  <c r="AK44" i="88"/>
  <c r="AM67" i="88"/>
  <c r="AH22" i="89"/>
  <c r="AP22" i="89"/>
  <c r="AN42" i="89"/>
  <c r="AK43" i="89"/>
  <c r="AN66" i="89"/>
  <c r="AL67" i="89"/>
  <c r="AK21" i="88"/>
  <c r="AI20" i="89"/>
  <c r="AQ20" i="89"/>
  <c r="AM21" i="89"/>
  <c r="AI22" i="89"/>
  <c r="AQ22" i="89"/>
  <c r="AG42" i="89"/>
  <c r="AO42" i="89"/>
  <c r="AI43" i="89"/>
  <c r="AQ43" i="89"/>
  <c r="AN45" i="89"/>
  <c r="O48" i="89"/>
  <c r="AE48" i="89" s="1"/>
  <c r="AT48" i="89" s="1"/>
  <c r="AG64" i="89"/>
  <c r="AO64" i="89"/>
  <c r="AK64" i="89"/>
  <c r="AG66" i="89"/>
  <c r="AO66" i="89"/>
  <c r="AG65" i="88"/>
  <c r="AO65" i="88"/>
  <c r="AG45" i="89"/>
  <c r="AO45" i="89"/>
  <c r="AK65" i="89"/>
  <c r="U33" i="87"/>
  <c r="P22" i="87"/>
  <c r="AR42" i="89"/>
  <c r="AT29" i="89"/>
  <c r="AR44" i="89"/>
  <c r="AR22" i="89"/>
  <c r="AR21" i="89"/>
  <c r="AR23" i="89"/>
  <c r="AR65" i="89"/>
  <c r="AR66" i="89"/>
  <c r="AR67" i="89"/>
  <c r="AT63" i="89"/>
  <c r="AR43" i="89"/>
  <c r="AR45" i="89"/>
  <c r="AR20" i="89"/>
  <c r="AR63" i="88"/>
  <c r="AT63" i="88" s="1"/>
  <c r="AT51" i="88"/>
  <c r="AS41" i="88"/>
  <c r="AT41" i="88" s="1"/>
  <c r="AT29" i="88"/>
  <c r="AS19" i="88"/>
  <c r="AT19" i="88" s="1"/>
  <c r="AT7" i="88"/>
  <c r="AR67" i="88"/>
  <c r="AR64" i="88"/>
  <c r="AT64" i="88" s="1"/>
  <c r="AR66" i="88"/>
  <c r="AO63" i="88"/>
  <c r="AR43" i="88"/>
  <c r="O41" i="88"/>
  <c r="AN41" i="88"/>
  <c r="AO41" i="88"/>
  <c r="AM19" i="88"/>
  <c r="AR23" i="88"/>
  <c r="AR20" i="88"/>
  <c r="AR21" i="88"/>
  <c r="AL19" i="88"/>
  <c r="AG19" i="88"/>
  <c r="S22" i="87"/>
  <c r="U22" i="87"/>
  <c r="U11" i="87"/>
  <c r="S11" i="87"/>
  <c r="AT41" i="89"/>
  <c r="AE63" i="89"/>
  <c r="AS19" i="89"/>
  <c r="AT19" i="89" s="1"/>
  <c r="A41" i="89"/>
  <c r="D33" i="87"/>
  <c r="L33" i="87"/>
  <c r="G22" i="87"/>
  <c r="O22" i="87"/>
  <c r="J7" i="87"/>
  <c r="K11" i="87" l="1"/>
  <c r="AT20" i="88"/>
  <c r="N55" i="70"/>
  <c r="L55" i="70"/>
  <c r="F55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93" i="86"/>
  <c r="O93" i="86"/>
  <c r="L93" i="86"/>
  <c r="F93" i="8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F54" i="70"/>
  <c r="O53" i="70"/>
  <c r="L54" i="70"/>
  <c r="N54" i="70"/>
  <c r="O54" i="70"/>
  <c r="O55" i="70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2" i="70"/>
  <c r="O52" i="70"/>
  <c r="L52" i="70"/>
  <c r="F52" i="70"/>
  <c r="O53" i="66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5" i="70"/>
  <c r="P50" i="66"/>
  <c r="P49" i="66"/>
  <c r="P93" i="8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54" i="70"/>
  <c r="P79" i="68"/>
  <c r="P54" i="47"/>
  <c r="P58" i="3"/>
  <c r="P80" i="68"/>
  <c r="P86" i="48"/>
  <c r="P59" i="86"/>
  <c r="P57" i="3"/>
  <c r="P54" i="66"/>
  <c r="P55" i="47"/>
  <c r="P52" i="70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L51" i="70" l="1"/>
  <c r="F51" i="70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O58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O88" i="86"/>
  <c r="N89" i="86"/>
  <c r="O89" i="86"/>
  <c r="N90" i="86"/>
  <c r="O90" i="86"/>
  <c r="N91" i="86"/>
  <c r="O91" i="86"/>
  <c r="L87" i="86"/>
  <c r="L89" i="86"/>
  <c r="L90" i="86"/>
  <c r="F87" i="86"/>
  <c r="F89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89" i="86"/>
  <c r="P77" i="68"/>
  <c r="P78" i="68"/>
  <c r="P57" i="47"/>
  <c r="P91" i="86"/>
  <c r="P87" i="86"/>
  <c r="P93" i="3"/>
  <c r="H95" i="47"/>
  <c r="I95" i="47"/>
  <c r="L58" i="83"/>
  <c r="N31" i="70"/>
  <c r="O31" i="70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0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1" i="86"/>
  <c r="F92" i="86"/>
  <c r="L91" i="86"/>
  <c r="L92" i="86"/>
  <c r="N92" i="86"/>
  <c r="O92" i="86"/>
  <c r="N94" i="86"/>
  <c r="O94" i="86"/>
  <c r="B61" i="86"/>
  <c r="C61" i="86"/>
  <c r="F54" i="3"/>
  <c r="N54" i="3"/>
  <c r="O54" i="3"/>
  <c r="L54" i="3"/>
  <c r="F92" i="83"/>
  <c r="N92" i="83"/>
  <c r="O92" i="83"/>
  <c r="O93" i="83"/>
  <c r="L92" i="83"/>
  <c r="N60" i="83"/>
  <c r="O60" i="83"/>
  <c r="N49" i="70"/>
  <c r="O49" i="70"/>
  <c r="L49" i="70"/>
  <c r="F49" i="70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C7" i="2"/>
  <c r="N94" i="83"/>
  <c r="O94" i="83"/>
  <c r="L94" i="83"/>
  <c r="F93" i="83"/>
  <c r="F94" i="83"/>
  <c r="N75" i="83"/>
  <c r="O75" i="83"/>
  <c r="L75" i="83"/>
  <c r="F75" i="83"/>
  <c r="P20" i="66" l="1"/>
  <c r="P50" i="48"/>
  <c r="P31" i="70"/>
  <c r="P31" i="66"/>
  <c r="P57" i="81"/>
  <c r="P52" i="36"/>
  <c r="P92" i="86"/>
  <c r="P75" i="83"/>
  <c r="P88" i="68"/>
  <c r="P84" i="68"/>
  <c r="P70" i="66"/>
  <c r="P19" i="66"/>
  <c r="P21" i="66"/>
  <c r="P94" i="86"/>
  <c r="P87" i="68"/>
  <c r="P89" i="68"/>
  <c r="P85" i="68"/>
  <c r="P71" i="66"/>
  <c r="P60" i="48"/>
  <c r="P31" i="48"/>
  <c r="P84" i="86"/>
  <c r="P54" i="3"/>
  <c r="P18" i="66"/>
  <c r="P85" i="86"/>
  <c r="P52" i="3"/>
  <c r="P49" i="70"/>
  <c r="P90" i="68"/>
  <c r="P86" i="68"/>
  <c r="P69" i="66"/>
  <c r="P68" i="66"/>
  <c r="P16" i="66"/>
  <c r="P17" i="66"/>
  <c r="P92" i="83"/>
  <c r="P60" i="83"/>
  <c r="P94" i="83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5" i="66"/>
  <c r="O65" i="66"/>
  <c r="N66" i="66"/>
  <c r="O66" i="66"/>
  <c r="N67" i="66"/>
  <c r="O67" i="66"/>
  <c r="L65" i="66"/>
  <c r="L66" i="66"/>
  <c r="L67" i="66"/>
  <c r="N62" i="66"/>
  <c r="O62" i="66"/>
  <c r="L62" i="66"/>
  <c r="F64" i="66"/>
  <c r="F65" i="66"/>
  <c r="F66" i="66"/>
  <c r="F67" i="66"/>
  <c r="F62" i="66"/>
  <c r="N9" i="66"/>
  <c r="O9" i="66"/>
  <c r="N10" i="66"/>
  <c r="O10" i="66"/>
  <c r="N11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1" i="66"/>
  <c r="L12" i="66"/>
  <c r="L13" i="66"/>
  <c r="L14" i="66"/>
  <c r="L15" i="66"/>
  <c r="F9" i="66"/>
  <c r="F10" i="66"/>
  <c r="F11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92" i="47"/>
  <c r="O92" i="47"/>
  <c r="N93" i="47"/>
  <c r="O93" i="47"/>
  <c r="N88" i="47"/>
  <c r="O88" i="47"/>
  <c r="N89" i="47"/>
  <c r="O89" i="47"/>
  <c r="N90" i="47"/>
  <c r="O90" i="47"/>
  <c r="N91" i="47"/>
  <c r="O91" i="47"/>
  <c r="L88" i="47"/>
  <c r="L89" i="47"/>
  <c r="L90" i="47"/>
  <c r="L91" i="47"/>
  <c r="F88" i="47"/>
  <c r="F89" i="47"/>
  <c r="F90" i="47"/>
  <c r="F91" i="47"/>
  <c r="N60" i="46"/>
  <c r="O60" i="46"/>
  <c r="L60" i="46"/>
  <c r="F60" i="46"/>
  <c r="P65" i="66" l="1"/>
  <c r="P94" i="48"/>
  <c r="P90" i="48"/>
  <c r="P58" i="48"/>
  <c r="P60" i="46"/>
  <c r="P81" i="68"/>
  <c r="P67" i="66"/>
  <c r="P66" i="66"/>
  <c r="P62" i="66"/>
  <c r="P15" i="66"/>
  <c r="P12" i="66"/>
  <c r="P13" i="66"/>
  <c r="P14" i="66"/>
  <c r="P10" i="66"/>
  <c r="P93" i="48"/>
  <c r="P89" i="48"/>
  <c r="P85" i="48"/>
  <c r="P92" i="48"/>
  <c r="P88" i="47"/>
  <c r="P90" i="47"/>
  <c r="P9" i="66"/>
  <c r="P11" i="66"/>
  <c r="P91" i="48"/>
  <c r="P91" i="47"/>
  <c r="P92" i="47"/>
  <c r="P89" i="47"/>
  <c r="P93" i="47"/>
  <c r="P60" i="68"/>
  <c r="P57" i="68"/>
  <c r="L22" i="83" l="1"/>
  <c r="N22" i="83"/>
  <c r="O22" i="83"/>
  <c r="F22" i="83"/>
  <c r="J47" i="84"/>
  <c r="I47" i="84"/>
  <c r="D47" i="84"/>
  <c r="C47" i="84"/>
  <c r="O28" i="84"/>
  <c r="P28" i="84"/>
  <c r="J27" i="84"/>
  <c r="I27" i="84"/>
  <c r="D27" i="84"/>
  <c r="C27" i="84"/>
  <c r="J7" i="84"/>
  <c r="I7" i="84"/>
  <c r="D7" i="84"/>
  <c r="C7" i="84"/>
  <c r="C53" i="2"/>
  <c r="D53" i="2"/>
  <c r="J47" i="2"/>
  <c r="I47" i="2"/>
  <c r="D47" i="2"/>
  <c r="C47" i="2"/>
  <c r="J27" i="2"/>
  <c r="I27" i="2"/>
  <c r="D27" i="2"/>
  <c r="C27" i="2"/>
  <c r="J7" i="2"/>
  <c r="I7" i="2"/>
  <c r="D7" i="2"/>
  <c r="G7" i="2" s="1"/>
  <c r="N70" i="86"/>
  <c r="O70" i="86"/>
  <c r="F70" i="86"/>
  <c r="L70" i="86"/>
  <c r="G47" i="84" l="1"/>
  <c r="M47" i="84"/>
  <c r="P22" i="83"/>
  <c r="P70" i="86"/>
  <c r="O47" i="2"/>
  <c r="G27" i="2"/>
  <c r="P47" i="84"/>
  <c r="O47" i="84"/>
  <c r="Q28" i="84"/>
  <c r="P27" i="84"/>
  <c r="O27" i="84"/>
  <c r="M27" i="84"/>
  <c r="G27" i="84"/>
  <c r="G7" i="84"/>
  <c r="O7" i="84"/>
  <c r="M7" i="84"/>
  <c r="P7" i="84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C95" i="86"/>
  <c r="B95" i="86"/>
  <c r="D95" i="86" s="1"/>
  <c r="L94" i="86"/>
  <c r="K94" i="86"/>
  <c r="J94" i="86"/>
  <c r="F94" i="86"/>
  <c r="E94" i="86"/>
  <c r="D94" i="86"/>
  <c r="K93" i="86"/>
  <c r="J93" i="86"/>
  <c r="E93" i="86"/>
  <c r="D93" i="86"/>
  <c r="K92" i="86"/>
  <c r="J92" i="86"/>
  <c r="E92" i="86"/>
  <c r="D92" i="86"/>
  <c r="K91" i="86"/>
  <c r="J91" i="86"/>
  <c r="E91" i="86"/>
  <c r="D91" i="86"/>
  <c r="K90" i="86"/>
  <c r="J90" i="86"/>
  <c r="E90" i="86"/>
  <c r="D90" i="86"/>
  <c r="K89" i="86"/>
  <c r="J89" i="86"/>
  <c r="E89" i="86"/>
  <c r="D89" i="86"/>
  <c r="K88" i="86"/>
  <c r="J88" i="86"/>
  <c r="E88" i="86"/>
  <c r="D88" i="86"/>
  <c r="K87" i="86"/>
  <c r="J87" i="86"/>
  <c r="E87" i="86"/>
  <c r="D87" i="86"/>
  <c r="O86" i="86"/>
  <c r="N86" i="86"/>
  <c r="L86" i="86"/>
  <c r="K86" i="86"/>
  <c r="J86" i="86"/>
  <c r="F86" i="86"/>
  <c r="E86" i="86"/>
  <c r="D86" i="86"/>
  <c r="L85" i="86"/>
  <c r="K85" i="86"/>
  <c r="J85" i="86"/>
  <c r="F85" i="86"/>
  <c r="E85" i="86"/>
  <c r="D85" i="86"/>
  <c r="K84" i="86"/>
  <c r="J84" i="86"/>
  <c r="E84" i="86"/>
  <c r="D84" i="86"/>
  <c r="O83" i="86"/>
  <c r="N83" i="86"/>
  <c r="L83" i="86"/>
  <c r="K83" i="86"/>
  <c r="J83" i="86"/>
  <c r="F83" i="86"/>
  <c r="E83" i="86"/>
  <c r="D83" i="86"/>
  <c r="O82" i="86"/>
  <c r="N82" i="86"/>
  <c r="L82" i="86"/>
  <c r="K82" i="86"/>
  <c r="J82" i="86"/>
  <c r="F82" i="86"/>
  <c r="E82" i="86"/>
  <c r="D82" i="86"/>
  <c r="O81" i="86"/>
  <c r="N81" i="86"/>
  <c r="L81" i="86"/>
  <c r="K81" i="86"/>
  <c r="J81" i="86"/>
  <c r="F81" i="86"/>
  <c r="E81" i="86"/>
  <c r="D81" i="86"/>
  <c r="O80" i="86"/>
  <c r="N80" i="86"/>
  <c r="L80" i="86"/>
  <c r="K80" i="86"/>
  <c r="J80" i="86"/>
  <c r="F80" i="86"/>
  <c r="E80" i="86"/>
  <c r="D80" i="86"/>
  <c r="O79" i="86"/>
  <c r="N79" i="86"/>
  <c r="L79" i="86"/>
  <c r="K79" i="86"/>
  <c r="J79" i="86"/>
  <c r="F79" i="86"/>
  <c r="E79" i="86"/>
  <c r="D79" i="86"/>
  <c r="O78" i="86"/>
  <c r="N78" i="86"/>
  <c r="L78" i="86"/>
  <c r="K78" i="86"/>
  <c r="J78" i="86"/>
  <c r="F78" i="86"/>
  <c r="E78" i="86"/>
  <c r="D78" i="86"/>
  <c r="O77" i="86"/>
  <c r="N77" i="86"/>
  <c r="L77" i="86"/>
  <c r="K77" i="86"/>
  <c r="J77" i="86"/>
  <c r="F77" i="86"/>
  <c r="E77" i="86"/>
  <c r="D77" i="86"/>
  <c r="O76" i="86"/>
  <c r="N76" i="86"/>
  <c r="L76" i="86"/>
  <c r="K76" i="86"/>
  <c r="J76" i="86"/>
  <c r="F76" i="86"/>
  <c r="E76" i="86"/>
  <c r="D76" i="86"/>
  <c r="O75" i="86"/>
  <c r="N75" i="86"/>
  <c r="L75" i="86"/>
  <c r="K75" i="86"/>
  <c r="J75" i="86"/>
  <c r="F75" i="86"/>
  <c r="E75" i="86"/>
  <c r="D75" i="86"/>
  <c r="O74" i="86"/>
  <c r="N74" i="86"/>
  <c r="L74" i="86"/>
  <c r="K74" i="86"/>
  <c r="J74" i="86"/>
  <c r="F74" i="86"/>
  <c r="E74" i="86"/>
  <c r="D74" i="86"/>
  <c r="O73" i="86"/>
  <c r="N73" i="86"/>
  <c r="L73" i="86"/>
  <c r="K73" i="86"/>
  <c r="J73" i="86"/>
  <c r="F73" i="86"/>
  <c r="E73" i="86"/>
  <c r="D73" i="86"/>
  <c r="O72" i="86"/>
  <c r="N72" i="86"/>
  <c r="L72" i="86"/>
  <c r="K72" i="86"/>
  <c r="J72" i="86"/>
  <c r="F72" i="86"/>
  <c r="E72" i="86"/>
  <c r="D72" i="86"/>
  <c r="O71" i="86"/>
  <c r="N71" i="86"/>
  <c r="L71" i="86"/>
  <c r="K71" i="86"/>
  <c r="J71" i="86"/>
  <c r="F71" i="86"/>
  <c r="E71" i="86"/>
  <c r="D71" i="86"/>
  <c r="K70" i="86"/>
  <c r="J70" i="86"/>
  <c r="E70" i="86"/>
  <c r="D70" i="86"/>
  <c r="O69" i="86"/>
  <c r="N69" i="86"/>
  <c r="L69" i="86"/>
  <c r="K69" i="86"/>
  <c r="J69" i="86"/>
  <c r="F69" i="86"/>
  <c r="E69" i="86"/>
  <c r="D69" i="86"/>
  <c r="O68" i="86"/>
  <c r="N68" i="86"/>
  <c r="L68" i="86"/>
  <c r="K68" i="86"/>
  <c r="J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N30" i="86"/>
  <c r="L30" i="86"/>
  <c r="K30" i="86"/>
  <c r="J30" i="86"/>
  <c r="F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N15" i="85" s="1"/>
  <c r="M7" i="85"/>
  <c r="I7" i="85"/>
  <c r="H7" i="85"/>
  <c r="H15" i="85" s="1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P59" i="84"/>
  <c r="O59" i="84"/>
  <c r="M59" i="84"/>
  <c r="G59" i="84"/>
  <c r="P58" i="84"/>
  <c r="O58" i="84"/>
  <c r="M58" i="84"/>
  <c r="G58" i="84"/>
  <c r="P57" i="84"/>
  <c r="O57" i="84"/>
  <c r="M57" i="84"/>
  <c r="G57" i="84"/>
  <c r="P56" i="84"/>
  <c r="O56" i="84"/>
  <c r="M56" i="84"/>
  <c r="G56" i="84"/>
  <c r="P55" i="84"/>
  <c r="O55" i="84"/>
  <c r="M55" i="84"/>
  <c r="G55" i="84"/>
  <c r="P54" i="84"/>
  <c r="O54" i="84"/>
  <c r="M54" i="84"/>
  <c r="G54" i="84"/>
  <c r="J53" i="84"/>
  <c r="I53" i="84"/>
  <c r="D53" i="84"/>
  <c r="C53" i="84"/>
  <c r="P52" i="84"/>
  <c r="O52" i="84"/>
  <c r="M52" i="84"/>
  <c r="G52" i="84"/>
  <c r="P51" i="84"/>
  <c r="O51" i="84"/>
  <c r="M51" i="84"/>
  <c r="G51" i="84"/>
  <c r="J50" i="84"/>
  <c r="I50" i="84"/>
  <c r="D50" i="84"/>
  <c r="C50" i="84"/>
  <c r="P49" i="84"/>
  <c r="O49" i="84"/>
  <c r="M49" i="84"/>
  <c r="G49" i="84"/>
  <c r="P48" i="84"/>
  <c r="O48" i="84"/>
  <c r="M48" i="84"/>
  <c r="G48" i="84"/>
  <c r="J46" i="84"/>
  <c r="L46" i="84" s="1"/>
  <c r="I46" i="84"/>
  <c r="K46" i="84" s="1"/>
  <c r="D46" i="84"/>
  <c r="F46" i="84" s="1"/>
  <c r="C46" i="84"/>
  <c r="E46" i="84" s="1"/>
  <c r="O45" i="84"/>
  <c r="I45" i="84"/>
  <c r="K45" i="84" s="1"/>
  <c r="G45" i="84"/>
  <c r="M45" i="84" s="1"/>
  <c r="C45" i="84"/>
  <c r="E45" i="84" s="1"/>
  <c r="P39" i="84"/>
  <c r="O39" i="84"/>
  <c r="M39" i="84"/>
  <c r="G39" i="84"/>
  <c r="P38" i="84"/>
  <c r="O38" i="84"/>
  <c r="M38" i="84"/>
  <c r="G38" i="84"/>
  <c r="P37" i="84"/>
  <c r="O37" i="84"/>
  <c r="M37" i="84"/>
  <c r="G37" i="84"/>
  <c r="P36" i="84"/>
  <c r="O36" i="84"/>
  <c r="M36" i="84"/>
  <c r="G36" i="84"/>
  <c r="P35" i="84"/>
  <c r="O35" i="84"/>
  <c r="M35" i="84"/>
  <c r="G35" i="84"/>
  <c r="P34" i="84"/>
  <c r="O34" i="84"/>
  <c r="M34" i="84"/>
  <c r="G34" i="84"/>
  <c r="J33" i="84"/>
  <c r="I33" i="84"/>
  <c r="D33" i="84"/>
  <c r="C33" i="84"/>
  <c r="P32" i="84"/>
  <c r="O32" i="84"/>
  <c r="M32" i="84"/>
  <c r="G32" i="84"/>
  <c r="P31" i="84"/>
  <c r="O31" i="84"/>
  <c r="M31" i="84"/>
  <c r="G31" i="84"/>
  <c r="J30" i="84"/>
  <c r="I30" i="84"/>
  <c r="D30" i="84"/>
  <c r="C30" i="84"/>
  <c r="P29" i="84"/>
  <c r="O29" i="84"/>
  <c r="M29" i="84"/>
  <c r="G29" i="84"/>
  <c r="M28" i="84"/>
  <c r="G28" i="84"/>
  <c r="P26" i="84"/>
  <c r="P46" i="84" s="1"/>
  <c r="O26" i="84"/>
  <c r="O46" i="84" s="1"/>
  <c r="M26" i="84"/>
  <c r="M46" i="84" s="1"/>
  <c r="J26" i="84"/>
  <c r="L26" i="84" s="1"/>
  <c r="I26" i="84"/>
  <c r="K26" i="84" s="1"/>
  <c r="G26" i="84"/>
  <c r="G46" i="84" s="1"/>
  <c r="D26" i="84"/>
  <c r="F26" i="84" s="1"/>
  <c r="C26" i="84"/>
  <c r="E26" i="84" s="1"/>
  <c r="O25" i="84"/>
  <c r="I25" i="84"/>
  <c r="K25" i="84" s="1"/>
  <c r="G25" i="84"/>
  <c r="M25" i="84" s="1"/>
  <c r="C25" i="84"/>
  <c r="E25" i="84" s="1"/>
  <c r="P19" i="84"/>
  <c r="O19" i="84"/>
  <c r="M19" i="84"/>
  <c r="G19" i="84"/>
  <c r="P18" i="84"/>
  <c r="O18" i="84"/>
  <c r="M18" i="84"/>
  <c r="G18" i="84"/>
  <c r="P17" i="84"/>
  <c r="O17" i="84"/>
  <c r="M17" i="84"/>
  <c r="G17" i="84"/>
  <c r="P16" i="84"/>
  <c r="O16" i="84"/>
  <c r="M16" i="84"/>
  <c r="G16" i="84"/>
  <c r="P15" i="84"/>
  <c r="O15" i="84"/>
  <c r="M15" i="84"/>
  <c r="G15" i="84"/>
  <c r="P14" i="84"/>
  <c r="O14" i="84"/>
  <c r="M14" i="84"/>
  <c r="G14" i="84"/>
  <c r="J13" i="84"/>
  <c r="I13" i="84"/>
  <c r="D13" i="84"/>
  <c r="C13" i="84"/>
  <c r="P12" i="84"/>
  <c r="O12" i="84"/>
  <c r="M12" i="84"/>
  <c r="G12" i="84"/>
  <c r="P11" i="84"/>
  <c r="O11" i="84"/>
  <c r="M11" i="84"/>
  <c r="G11" i="84"/>
  <c r="J10" i="84"/>
  <c r="I10" i="84"/>
  <c r="D10" i="84"/>
  <c r="C10" i="84"/>
  <c r="P9" i="84"/>
  <c r="O9" i="84"/>
  <c r="M9" i="84"/>
  <c r="G9" i="84"/>
  <c r="P8" i="84"/>
  <c r="O8" i="84"/>
  <c r="M8" i="84"/>
  <c r="G8" i="84"/>
  <c r="P6" i="84"/>
  <c r="O6" i="84"/>
  <c r="L6" i="84"/>
  <c r="J6" i="84"/>
  <c r="I6" i="84"/>
  <c r="F6" i="84"/>
  <c r="E6" i="84"/>
  <c r="K6" i="84" s="1"/>
  <c r="O5" i="84"/>
  <c r="M5" i="84"/>
  <c r="Q5" i="84" s="1"/>
  <c r="Q25" i="84" s="1"/>
  <c r="Q45" i="84" s="1"/>
  <c r="K5" i="84"/>
  <c r="I5" i="84"/>
  <c r="E5" i="84"/>
  <c r="L37" i="86" l="1"/>
  <c r="H38" i="86"/>
  <c r="O18" i="85"/>
  <c r="Q47" i="2"/>
  <c r="L32" i="86"/>
  <c r="M15" i="85"/>
  <c r="Q7" i="84"/>
  <c r="Q27" i="2"/>
  <c r="I38" i="86"/>
  <c r="S15" i="85"/>
  <c r="O16" i="85"/>
  <c r="I16" i="85"/>
  <c r="S11" i="85"/>
  <c r="S13" i="85"/>
  <c r="Q47" i="84"/>
  <c r="Q58" i="84"/>
  <c r="O30" i="84"/>
  <c r="Q27" i="84"/>
  <c r="G33" i="84"/>
  <c r="Q55" i="84"/>
  <c r="M10" i="84"/>
  <c r="M30" i="84"/>
  <c r="G10" i="84"/>
  <c r="Q7" i="2"/>
  <c r="P68" i="86"/>
  <c r="P77" i="86"/>
  <c r="P11" i="86"/>
  <c r="P96" i="86"/>
  <c r="P81" i="86"/>
  <c r="P86" i="86"/>
  <c r="P78" i="86"/>
  <c r="P82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P30" i="86"/>
  <c r="O32" i="86"/>
  <c r="P19" i="86"/>
  <c r="Q16" i="85"/>
  <c r="Q56" i="84"/>
  <c r="D60" i="84"/>
  <c r="F48" i="84" s="1"/>
  <c r="Q48" i="84"/>
  <c r="P30" i="84"/>
  <c r="P33" i="84"/>
  <c r="G30" i="84"/>
  <c r="Q29" i="84"/>
  <c r="Q19" i="84"/>
  <c r="Q11" i="84"/>
  <c r="Q9" i="84"/>
  <c r="P72" i="86"/>
  <c r="P76" i="86"/>
  <c r="P73" i="86"/>
  <c r="P74" i="86"/>
  <c r="P75" i="86"/>
  <c r="F95" i="86"/>
  <c r="P79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Q57" i="84"/>
  <c r="Q51" i="84"/>
  <c r="C60" i="84"/>
  <c r="E51" i="84" s="1"/>
  <c r="Q54" i="84"/>
  <c r="Q52" i="84"/>
  <c r="G50" i="84"/>
  <c r="Q49" i="84"/>
  <c r="Q35" i="84"/>
  <c r="Q37" i="84"/>
  <c r="Q39" i="84"/>
  <c r="J40" i="84"/>
  <c r="Q38" i="84"/>
  <c r="Q34" i="84"/>
  <c r="Q32" i="84"/>
  <c r="C40" i="84"/>
  <c r="D40" i="84"/>
  <c r="Q18" i="84"/>
  <c r="Q14" i="84"/>
  <c r="Q17" i="84"/>
  <c r="J20" i="84"/>
  <c r="Q15" i="84"/>
  <c r="O13" i="84"/>
  <c r="Q16" i="84"/>
  <c r="Q12" i="84"/>
  <c r="Q8" i="84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P53" i="84"/>
  <c r="M53" i="84"/>
  <c r="M13" i="84"/>
  <c r="I40" i="84"/>
  <c r="K27" i="84" s="1"/>
  <c r="Q31" i="84"/>
  <c r="O33" i="84"/>
  <c r="O50" i="84"/>
  <c r="I60" i="84"/>
  <c r="K47" i="84" s="1"/>
  <c r="G13" i="84"/>
  <c r="P13" i="84"/>
  <c r="Q36" i="84"/>
  <c r="P50" i="84"/>
  <c r="M50" i="84"/>
  <c r="J60" i="84"/>
  <c r="O53" i="84"/>
  <c r="Q59" i="84"/>
  <c r="O10" i="84"/>
  <c r="C20" i="84"/>
  <c r="E7" i="84" s="1"/>
  <c r="I20" i="84"/>
  <c r="K7" i="84" s="1"/>
  <c r="D20" i="84"/>
  <c r="P10" i="84"/>
  <c r="M33" i="84"/>
  <c r="G53" i="84"/>
  <c r="F59" i="84" l="1"/>
  <c r="E48" i="84"/>
  <c r="E58" i="84"/>
  <c r="Q33" i="84"/>
  <c r="S18" i="85"/>
  <c r="S16" i="85"/>
  <c r="S17" i="85"/>
  <c r="L50" i="84"/>
  <c r="L47" i="84"/>
  <c r="F53" i="84"/>
  <c r="G60" i="84"/>
  <c r="E55" i="84"/>
  <c r="E47" i="84"/>
  <c r="F52" i="84"/>
  <c r="E50" i="84"/>
  <c r="F55" i="84"/>
  <c r="F57" i="84"/>
  <c r="E53" i="84"/>
  <c r="E54" i="84"/>
  <c r="F54" i="84"/>
  <c r="F47" i="84"/>
  <c r="E59" i="84"/>
  <c r="F49" i="84"/>
  <c r="F58" i="84"/>
  <c r="F56" i="84"/>
  <c r="F51" i="84"/>
  <c r="Q30" i="84"/>
  <c r="L31" i="84"/>
  <c r="L27" i="84"/>
  <c r="E30" i="84"/>
  <c r="E27" i="84"/>
  <c r="F33" i="84"/>
  <c r="F27" i="84"/>
  <c r="F36" i="84"/>
  <c r="L16" i="84"/>
  <c r="L7" i="84"/>
  <c r="F13" i="84"/>
  <c r="F7" i="84"/>
  <c r="F32" i="84"/>
  <c r="E35" i="84"/>
  <c r="E28" i="84"/>
  <c r="E31" i="84"/>
  <c r="P95" i="86"/>
  <c r="P32" i="86"/>
  <c r="F50" i="84"/>
  <c r="E52" i="84"/>
  <c r="E56" i="84"/>
  <c r="E49" i="84"/>
  <c r="M40" i="84"/>
  <c r="L28" i="84"/>
  <c r="L29" i="84"/>
  <c r="F39" i="84"/>
  <c r="E36" i="84"/>
  <c r="F34" i="84"/>
  <c r="F28" i="84"/>
  <c r="E29" i="84"/>
  <c r="E32" i="84"/>
  <c r="L17" i="84"/>
  <c r="L9" i="84"/>
  <c r="L11" i="84"/>
  <c r="L10" i="84"/>
  <c r="L19" i="84"/>
  <c r="M20" i="84"/>
  <c r="P61" i="86"/>
  <c r="L53" i="84"/>
  <c r="E57" i="84"/>
  <c r="L37" i="84"/>
  <c r="L30" i="84"/>
  <c r="L34" i="84"/>
  <c r="L35" i="84"/>
  <c r="L36" i="84"/>
  <c r="L32" i="84"/>
  <c r="L39" i="84"/>
  <c r="L33" i="84"/>
  <c r="L38" i="84"/>
  <c r="K33" i="84"/>
  <c r="F30" i="84"/>
  <c r="F40" i="84"/>
  <c r="E40" i="84"/>
  <c r="E34" i="84"/>
  <c r="P40" i="84"/>
  <c r="F37" i="84"/>
  <c r="E37" i="84"/>
  <c r="F29" i="84"/>
  <c r="F31" i="84"/>
  <c r="F38" i="84"/>
  <c r="F35" i="84"/>
  <c r="E38" i="84"/>
  <c r="E33" i="84"/>
  <c r="G40" i="84"/>
  <c r="E39" i="84"/>
  <c r="L8" i="84"/>
  <c r="L12" i="84"/>
  <c r="L18" i="84"/>
  <c r="L15" i="84"/>
  <c r="L14" i="84"/>
  <c r="L13" i="84"/>
  <c r="Q13" i="84"/>
  <c r="F10" i="84"/>
  <c r="P20" i="84"/>
  <c r="Q10" i="84"/>
  <c r="O20" i="84"/>
  <c r="K18" i="84"/>
  <c r="K9" i="84"/>
  <c r="K17" i="84"/>
  <c r="K12" i="84"/>
  <c r="K14" i="84"/>
  <c r="K15" i="84"/>
  <c r="K11" i="84"/>
  <c r="K16" i="84"/>
  <c r="K10" i="84"/>
  <c r="K8" i="84"/>
  <c r="K19" i="84"/>
  <c r="G20" i="84"/>
  <c r="F15" i="84"/>
  <c r="F11" i="84"/>
  <c r="F14" i="84"/>
  <c r="F19" i="84"/>
  <c r="F18" i="84"/>
  <c r="F12" i="84"/>
  <c r="F9" i="84"/>
  <c r="F16" i="84"/>
  <c r="F8" i="84"/>
  <c r="F17" i="84"/>
  <c r="K13" i="84"/>
  <c r="P60" i="84"/>
  <c r="L58" i="84"/>
  <c r="L57" i="84"/>
  <c r="L49" i="84"/>
  <c r="L56" i="84"/>
  <c r="L52" i="84"/>
  <c r="L48" i="84"/>
  <c r="M60" i="84"/>
  <c r="L55" i="84"/>
  <c r="L51" i="84"/>
  <c r="L54" i="84"/>
  <c r="L59" i="84"/>
  <c r="Q53" i="84"/>
  <c r="E16" i="84"/>
  <c r="E12" i="84"/>
  <c r="E8" i="84"/>
  <c r="E15" i="84"/>
  <c r="E11" i="84"/>
  <c r="E17" i="84"/>
  <c r="E9" i="84"/>
  <c r="E19" i="84"/>
  <c r="E18" i="84"/>
  <c r="E14" i="84"/>
  <c r="E10" i="84"/>
  <c r="Q50" i="84"/>
  <c r="O60" i="84"/>
  <c r="K59" i="84"/>
  <c r="K58" i="84"/>
  <c r="K57" i="84"/>
  <c r="K49" i="84"/>
  <c r="K56" i="84"/>
  <c r="K52" i="84"/>
  <c r="K48" i="84"/>
  <c r="K55" i="84"/>
  <c r="K51" i="84"/>
  <c r="K50" i="84"/>
  <c r="K54" i="84"/>
  <c r="K53" i="84"/>
  <c r="K36" i="84"/>
  <c r="K32" i="84"/>
  <c r="K28" i="84"/>
  <c r="K35" i="84"/>
  <c r="K31" i="84"/>
  <c r="K34" i="84"/>
  <c r="K30" i="84"/>
  <c r="K37" i="84"/>
  <c r="O40" i="84"/>
  <c r="K38" i="84"/>
  <c r="K29" i="84"/>
  <c r="K39" i="84"/>
  <c r="E13" i="84"/>
  <c r="E60" i="84" l="1"/>
  <c r="F60" i="84"/>
  <c r="L40" i="84"/>
  <c r="L20" i="84"/>
  <c r="Q40" i="84"/>
  <c r="Q20" i="84"/>
  <c r="K20" i="84"/>
  <c r="K40" i="84"/>
  <c r="K60" i="84"/>
  <c r="Q60" i="84"/>
  <c r="E20" i="84"/>
  <c r="L60" i="84"/>
  <c r="F20" i="84"/>
  <c r="N25" i="70" l="1"/>
  <c r="O25" i="70"/>
  <c r="N26" i="70"/>
  <c r="O26" i="70"/>
  <c r="N27" i="70"/>
  <c r="O27" i="70"/>
  <c r="L25" i="70"/>
  <c r="L26" i="70"/>
  <c r="L27" i="70"/>
  <c r="F25" i="70"/>
  <c r="F26" i="70"/>
  <c r="F27" i="70"/>
  <c r="F60" i="68"/>
  <c r="B83" i="66"/>
  <c r="C83" i="66"/>
  <c r="F83" i="66" s="1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L92" i="47"/>
  <c r="L93" i="47"/>
  <c r="F92" i="47"/>
  <c r="F93" i="47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J31" i="83"/>
  <c r="F31" i="83"/>
  <c r="E31" i="83"/>
  <c r="D31" i="83"/>
  <c r="O30" i="83"/>
  <c r="N30" i="83"/>
  <c r="L30" i="83"/>
  <c r="K30" i="83"/>
  <c r="J30" i="83"/>
  <c r="F30" i="83"/>
  <c r="E30" i="83"/>
  <c r="D30" i="83"/>
  <c r="O29" i="83"/>
  <c r="N29" i="83"/>
  <c r="L29" i="83"/>
  <c r="K29" i="83"/>
  <c r="J29" i="83"/>
  <c r="F29" i="83"/>
  <c r="E29" i="83"/>
  <c r="D29" i="83"/>
  <c r="O28" i="83"/>
  <c r="N28" i="83"/>
  <c r="L28" i="83"/>
  <c r="K28" i="83"/>
  <c r="J28" i="83"/>
  <c r="F28" i="83"/>
  <c r="E28" i="83"/>
  <c r="D28" i="83"/>
  <c r="O27" i="83"/>
  <c r="N27" i="83"/>
  <c r="L27" i="83"/>
  <c r="K27" i="83"/>
  <c r="J27" i="83"/>
  <c r="F27" i="83"/>
  <c r="E27" i="83"/>
  <c r="D27" i="83"/>
  <c r="O26" i="83"/>
  <c r="N26" i="83"/>
  <c r="L26" i="83"/>
  <c r="K26" i="83"/>
  <c r="J26" i="83"/>
  <c r="F26" i="83"/>
  <c r="E26" i="83"/>
  <c r="D26" i="83"/>
  <c r="O25" i="83"/>
  <c r="N25" i="83"/>
  <c r="L25" i="83"/>
  <c r="K25" i="83"/>
  <c r="J25" i="83"/>
  <c r="F25" i="83"/>
  <c r="E25" i="83"/>
  <c r="D25" i="83"/>
  <c r="O24" i="83"/>
  <c r="N24" i="83"/>
  <c r="L24" i="83"/>
  <c r="K24" i="83"/>
  <c r="J24" i="83"/>
  <c r="F24" i="83"/>
  <c r="E24" i="83"/>
  <c r="D24" i="83"/>
  <c r="O23" i="83"/>
  <c r="N23" i="83"/>
  <c r="L23" i="83"/>
  <c r="K23" i="83"/>
  <c r="J23" i="83"/>
  <c r="F23" i="83"/>
  <c r="E23" i="83"/>
  <c r="D23" i="83"/>
  <c r="K22" i="83"/>
  <c r="J22" i="83"/>
  <c r="E22" i="83"/>
  <c r="D22" i="83"/>
  <c r="O21" i="83"/>
  <c r="N21" i="83"/>
  <c r="L21" i="83"/>
  <c r="K21" i="83"/>
  <c r="J21" i="83"/>
  <c r="F21" i="83"/>
  <c r="E21" i="83"/>
  <c r="D21" i="83"/>
  <c r="O20" i="83"/>
  <c r="N20" i="83"/>
  <c r="L20" i="83"/>
  <c r="K20" i="83"/>
  <c r="J20" i="83"/>
  <c r="F20" i="83"/>
  <c r="E20" i="83"/>
  <c r="D20" i="83"/>
  <c r="O19" i="83"/>
  <c r="N19" i="83"/>
  <c r="L19" i="83"/>
  <c r="K19" i="83"/>
  <c r="J19" i="83"/>
  <c r="F19" i="83"/>
  <c r="E19" i="83"/>
  <c r="D19" i="83"/>
  <c r="O18" i="83"/>
  <c r="N18" i="83"/>
  <c r="L18" i="83"/>
  <c r="K18" i="83"/>
  <c r="J18" i="83"/>
  <c r="F18" i="83"/>
  <c r="E18" i="83"/>
  <c r="D18" i="83"/>
  <c r="O17" i="83"/>
  <c r="N17" i="83"/>
  <c r="L17" i="83"/>
  <c r="K17" i="83"/>
  <c r="J17" i="83"/>
  <c r="F17" i="83"/>
  <c r="E17" i="83"/>
  <c r="D17" i="83"/>
  <c r="O16" i="83"/>
  <c r="N16" i="83"/>
  <c r="L16" i="83"/>
  <c r="K16" i="83"/>
  <c r="J16" i="83"/>
  <c r="F16" i="83"/>
  <c r="E16" i="83"/>
  <c r="D16" i="83"/>
  <c r="O15" i="83"/>
  <c r="N15" i="83"/>
  <c r="L15" i="83"/>
  <c r="K15" i="83"/>
  <c r="J15" i="83"/>
  <c r="F15" i="83"/>
  <c r="E15" i="83"/>
  <c r="D15" i="83"/>
  <c r="O14" i="83"/>
  <c r="N14" i="83"/>
  <c r="L14" i="83"/>
  <c r="K14" i="83"/>
  <c r="J14" i="83"/>
  <c r="F14" i="83"/>
  <c r="E14" i="83"/>
  <c r="D14" i="83"/>
  <c r="O13" i="83"/>
  <c r="N13" i="83"/>
  <c r="L13" i="83"/>
  <c r="K13" i="83"/>
  <c r="J13" i="83"/>
  <c r="F13" i="83"/>
  <c r="E13" i="83"/>
  <c r="D13" i="83"/>
  <c r="O12" i="83"/>
  <c r="N12" i="83"/>
  <c r="L12" i="83"/>
  <c r="K12" i="83"/>
  <c r="J12" i="83"/>
  <c r="F12" i="83"/>
  <c r="E12" i="83"/>
  <c r="D12" i="83"/>
  <c r="O11" i="83"/>
  <c r="N11" i="83"/>
  <c r="L11" i="83"/>
  <c r="K11" i="83"/>
  <c r="J11" i="83"/>
  <c r="F11" i="83"/>
  <c r="E11" i="83"/>
  <c r="D11" i="83"/>
  <c r="O10" i="83"/>
  <c r="N10" i="83"/>
  <c r="L10" i="83"/>
  <c r="K10" i="83"/>
  <c r="J10" i="83"/>
  <c r="F10" i="83"/>
  <c r="E10" i="83"/>
  <c r="D10" i="83"/>
  <c r="O9" i="83"/>
  <c r="N9" i="83"/>
  <c r="L9" i="83"/>
  <c r="K9" i="83"/>
  <c r="J9" i="83"/>
  <c r="F9" i="83"/>
  <c r="E9" i="83"/>
  <c r="D9" i="83"/>
  <c r="O8" i="83"/>
  <c r="N8" i="83"/>
  <c r="L8" i="83"/>
  <c r="K8" i="83"/>
  <c r="J8" i="83"/>
  <c r="F8" i="83"/>
  <c r="E8" i="83"/>
  <c r="D8" i="83"/>
  <c r="O7" i="83"/>
  <c r="N7" i="83"/>
  <c r="L7" i="83"/>
  <c r="K7" i="83"/>
  <c r="J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J94" i="81"/>
  <c r="E94" i="81"/>
  <c r="D94" i="81"/>
  <c r="O93" i="81"/>
  <c r="N93" i="81"/>
  <c r="L93" i="81"/>
  <c r="K93" i="81"/>
  <c r="J93" i="81"/>
  <c r="F93" i="81"/>
  <c r="E93" i="81"/>
  <c r="D93" i="81"/>
  <c r="O92" i="81"/>
  <c r="N92" i="81"/>
  <c r="L92" i="81"/>
  <c r="K92" i="81"/>
  <c r="J92" i="81"/>
  <c r="F92" i="81"/>
  <c r="E92" i="81"/>
  <c r="D92" i="81"/>
  <c r="O91" i="81"/>
  <c r="N91" i="81"/>
  <c r="L91" i="81"/>
  <c r="K91" i="81"/>
  <c r="J91" i="81"/>
  <c r="F91" i="81"/>
  <c r="E91" i="81"/>
  <c r="D91" i="81"/>
  <c r="O90" i="81"/>
  <c r="N90" i="81"/>
  <c r="L90" i="81"/>
  <c r="K90" i="81"/>
  <c r="J90" i="81"/>
  <c r="F90" i="81"/>
  <c r="E90" i="81"/>
  <c r="D90" i="81"/>
  <c r="O89" i="81"/>
  <c r="N89" i="81"/>
  <c r="L89" i="81"/>
  <c r="K89" i="81"/>
  <c r="J89" i="81"/>
  <c r="F89" i="81"/>
  <c r="E89" i="81"/>
  <c r="D89" i="81"/>
  <c r="O88" i="81"/>
  <c r="L88" i="81"/>
  <c r="K88" i="81"/>
  <c r="J88" i="81"/>
  <c r="F88" i="81"/>
  <c r="E88" i="81"/>
  <c r="D88" i="81"/>
  <c r="O87" i="81"/>
  <c r="K87" i="81"/>
  <c r="J87" i="81"/>
  <c r="E87" i="81"/>
  <c r="D87" i="81"/>
  <c r="O86" i="81"/>
  <c r="N86" i="81"/>
  <c r="K86" i="81"/>
  <c r="J86" i="81"/>
  <c r="F86" i="81"/>
  <c r="E86" i="81"/>
  <c r="D86" i="81"/>
  <c r="O85" i="81"/>
  <c r="N85" i="81"/>
  <c r="L85" i="81"/>
  <c r="K85" i="81"/>
  <c r="J85" i="81"/>
  <c r="F85" i="81"/>
  <c r="E85" i="81"/>
  <c r="D85" i="81"/>
  <c r="O84" i="81"/>
  <c r="N84" i="81"/>
  <c r="L84" i="81"/>
  <c r="K84" i="81"/>
  <c r="J84" i="81"/>
  <c r="F84" i="81"/>
  <c r="E84" i="81"/>
  <c r="D84" i="81"/>
  <c r="O83" i="81"/>
  <c r="N83" i="81"/>
  <c r="L83" i="81"/>
  <c r="K83" i="81"/>
  <c r="J83" i="81"/>
  <c r="F83" i="81"/>
  <c r="E83" i="81"/>
  <c r="D83" i="81"/>
  <c r="O82" i="81"/>
  <c r="N82" i="81"/>
  <c r="L82" i="81"/>
  <c r="K82" i="81"/>
  <c r="J82" i="81"/>
  <c r="F82" i="81"/>
  <c r="E82" i="81"/>
  <c r="D82" i="81"/>
  <c r="O81" i="81"/>
  <c r="N81" i="81"/>
  <c r="L81" i="81"/>
  <c r="K81" i="81"/>
  <c r="J81" i="81"/>
  <c r="F81" i="81"/>
  <c r="E81" i="81"/>
  <c r="D81" i="81"/>
  <c r="O80" i="81"/>
  <c r="N80" i="81"/>
  <c r="L80" i="81"/>
  <c r="K80" i="81"/>
  <c r="J80" i="81"/>
  <c r="F80" i="81"/>
  <c r="E80" i="81"/>
  <c r="D80" i="81"/>
  <c r="O79" i="81"/>
  <c r="N79" i="81"/>
  <c r="L79" i="81"/>
  <c r="K79" i="81"/>
  <c r="J79" i="81"/>
  <c r="F79" i="81"/>
  <c r="E79" i="81"/>
  <c r="D79" i="81"/>
  <c r="O78" i="81"/>
  <c r="N78" i="81"/>
  <c r="L78" i="81"/>
  <c r="K78" i="81"/>
  <c r="J78" i="81"/>
  <c r="F78" i="81"/>
  <c r="E78" i="81"/>
  <c r="D78" i="81"/>
  <c r="O77" i="81"/>
  <c r="N77" i="81"/>
  <c r="L77" i="81"/>
  <c r="K77" i="81"/>
  <c r="J77" i="81"/>
  <c r="F77" i="81"/>
  <c r="E77" i="81"/>
  <c r="D77" i="81"/>
  <c r="O76" i="81"/>
  <c r="N76" i="81"/>
  <c r="L76" i="81"/>
  <c r="K76" i="81"/>
  <c r="J76" i="81"/>
  <c r="F76" i="81"/>
  <c r="E76" i="81"/>
  <c r="D76" i="81"/>
  <c r="O75" i="81"/>
  <c r="N75" i="81"/>
  <c r="L75" i="81"/>
  <c r="K75" i="81"/>
  <c r="J75" i="81"/>
  <c r="F75" i="81"/>
  <c r="E75" i="81"/>
  <c r="D75" i="81"/>
  <c r="O74" i="81"/>
  <c r="N74" i="81"/>
  <c r="L74" i="81"/>
  <c r="K74" i="81"/>
  <c r="J74" i="81"/>
  <c r="F74" i="81"/>
  <c r="E74" i="81"/>
  <c r="D74" i="81"/>
  <c r="O73" i="81"/>
  <c r="N73" i="81"/>
  <c r="L73" i="81"/>
  <c r="K73" i="81"/>
  <c r="J73" i="81"/>
  <c r="F73" i="81"/>
  <c r="E73" i="81"/>
  <c r="D73" i="81"/>
  <c r="O72" i="81"/>
  <c r="N72" i="81"/>
  <c r="L72" i="81"/>
  <c r="K72" i="81"/>
  <c r="J72" i="81"/>
  <c r="F72" i="81"/>
  <c r="E72" i="81"/>
  <c r="D72" i="81"/>
  <c r="O71" i="81"/>
  <c r="N71" i="81"/>
  <c r="L71" i="81"/>
  <c r="K71" i="81"/>
  <c r="J71" i="81"/>
  <c r="F71" i="81"/>
  <c r="E71" i="81"/>
  <c r="D71" i="81"/>
  <c r="O70" i="81"/>
  <c r="N70" i="81"/>
  <c r="L70" i="81"/>
  <c r="K70" i="81"/>
  <c r="J70" i="81"/>
  <c r="F70" i="81"/>
  <c r="E70" i="81"/>
  <c r="D70" i="81"/>
  <c r="O69" i="81"/>
  <c r="N69" i="81"/>
  <c r="L69" i="81"/>
  <c r="K69" i="81"/>
  <c r="J69" i="81"/>
  <c r="F69" i="81"/>
  <c r="E69" i="81"/>
  <c r="D69" i="81"/>
  <c r="O68" i="81"/>
  <c r="N68" i="81"/>
  <c r="L68" i="81"/>
  <c r="K68" i="81"/>
  <c r="J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I32" i="81"/>
  <c r="H32" i="81"/>
  <c r="C32" i="81"/>
  <c r="B32" i="81"/>
  <c r="D32" i="81" s="1"/>
  <c r="O31" i="81"/>
  <c r="N31" i="81"/>
  <c r="L31" i="81"/>
  <c r="K31" i="81"/>
  <c r="J31" i="81"/>
  <c r="F31" i="81"/>
  <c r="E31" i="81"/>
  <c r="D31" i="81"/>
  <c r="O30" i="81"/>
  <c r="N30" i="81"/>
  <c r="L30" i="81"/>
  <c r="K30" i="81"/>
  <c r="J30" i="81"/>
  <c r="F30" i="81"/>
  <c r="E30" i="81"/>
  <c r="D30" i="81"/>
  <c r="O29" i="81"/>
  <c r="N29" i="81"/>
  <c r="L29" i="81"/>
  <c r="K29" i="81"/>
  <c r="J29" i="81"/>
  <c r="F29" i="81"/>
  <c r="E29" i="81"/>
  <c r="D29" i="81"/>
  <c r="O28" i="81"/>
  <c r="N28" i="81"/>
  <c r="L28" i="81"/>
  <c r="K28" i="81"/>
  <c r="J28" i="81"/>
  <c r="F28" i="81"/>
  <c r="E28" i="81"/>
  <c r="D28" i="81"/>
  <c r="O27" i="81"/>
  <c r="N27" i="81"/>
  <c r="L27" i="81"/>
  <c r="K27" i="81"/>
  <c r="J27" i="81"/>
  <c r="F27" i="81"/>
  <c r="E27" i="81"/>
  <c r="D27" i="81"/>
  <c r="O26" i="81"/>
  <c r="N26" i="81"/>
  <c r="L26" i="81"/>
  <c r="K26" i="81"/>
  <c r="J26" i="81"/>
  <c r="F26" i="81"/>
  <c r="E26" i="81"/>
  <c r="D26" i="81"/>
  <c r="O25" i="81"/>
  <c r="N25" i="81"/>
  <c r="L25" i="81"/>
  <c r="K25" i="81"/>
  <c r="J25" i="81"/>
  <c r="F25" i="81"/>
  <c r="E25" i="81"/>
  <c r="D25" i="81"/>
  <c r="O24" i="81"/>
  <c r="N24" i="81"/>
  <c r="L24" i="81"/>
  <c r="K24" i="81"/>
  <c r="J24" i="81"/>
  <c r="F24" i="81"/>
  <c r="E24" i="81"/>
  <c r="D24" i="81"/>
  <c r="O23" i="81"/>
  <c r="N23" i="81"/>
  <c r="L23" i="81"/>
  <c r="K23" i="81"/>
  <c r="J23" i="81"/>
  <c r="F23" i="81"/>
  <c r="E23" i="81"/>
  <c r="D23" i="81"/>
  <c r="O22" i="81"/>
  <c r="N22" i="81"/>
  <c r="L22" i="81"/>
  <c r="K22" i="81"/>
  <c r="J22" i="81"/>
  <c r="F22" i="81"/>
  <c r="E22" i="81"/>
  <c r="D22" i="81"/>
  <c r="O21" i="81"/>
  <c r="N21" i="81"/>
  <c r="L21" i="81"/>
  <c r="K21" i="81"/>
  <c r="J21" i="81"/>
  <c r="F21" i="81"/>
  <c r="E21" i="81"/>
  <c r="D21" i="81"/>
  <c r="O20" i="81"/>
  <c r="N20" i="81"/>
  <c r="L20" i="81"/>
  <c r="K20" i="81"/>
  <c r="J20" i="81"/>
  <c r="F20" i="81"/>
  <c r="E20" i="81"/>
  <c r="D20" i="81"/>
  <c r="O19" i="81"/>
  <c r="N19" i="81"/>
  <c r="L19" i="81"/>
  <c r="K19" i="81"/>
  <c r="J19" i="81"/>
  <c r="F19" i="81"/>
  <c r="E19" i="81"/>
  <c r="D19" i="81"/>
  <c r="O18" i="81"/>
  <c r="N18" i="81"/>
  <c r="L18" i="81"/>
  <c r="K18" i="81"/>
  <c r="J18" i="81"/>
  <c r="F18" i="81"/>
  <c r="E18" i="81"/>
  <c r="D18" i="81"/>
  <c r="O17" i="81"/>
  <c r="N17" i="81"/>
  <c r="L17" i="81"/>
  <c r="K17" i="81"/>
  <c r="J17" i="81"/>
  <c r="F17" i="81"/>
  <c r="E17" i="81"/>
  <c r="D17" i="81"/>
  <c r="O16" i="81"/>
  <c r="N16" i="81"/>
  <c r="L16" i="81"/>
  <c r="K16" i="81"/>
  <c r="J16" i="81"/>
  <c r="F16" i="81"/>
  <c r="E16" i="81"/>
  <c r="D16" i="81"/>
  <c r="O15" i="81"/>
  <c r="N15" i="81"/>
  <c r="L15" i="81"/>
  <c r="K15" i="81"/>
  <c r="J15" i="81"/>
  <c r="F15" i="81"/>
  <c r="E15" i="81"/>
  <c r="D15" i="81"/>
  <c r="O14" i="81"/>
  <c r="N14" i="81"/>
  <c r="L14" i="81"/>
  <c r="K14" i="81"/>
  <c r="J14" i="81"/>
  <c r="F14" i="81"/>
  <c r="E14" i="81"/>
  <c r="D14" i="81"/>
  <c r="O13" i="81"/>
  <c r="N13" i="81"/>
  <c r="L13" i="81"/>
  <c r="K13" i="81"/>
  <c r="J13" i="81"/>
  <c r="F13" i="81"/>
  <c r="E13" i="81"/>
  <c r="D13" i="81"/>
  <c r="O12" i="81"/>
  <c r="N12" i="81"/>
  <c r="L12" i="81"/>
  <c r="K12" i="81"/>
  <c r="J12" i="81"/>
  <c r="F12" i="81"/>
  <c r="E12" i="81"/>
  <c r="D12" i="81"/>
  <c r="O11" i="81"/>
  <c r="N11" i="81"/>
  <c r="L11" i="81"/>
  <c r="K11" i="81"/>
  <c r="J11" i="81"/>
  <c r="F11" i="81"/>
  <c r="E11" i="81"/>
  <c r="D11" i="81"/>
  <c r="O10" i="81"/>
  <c r="N10" i="81"/>
  <c r="L10" i="81"/>
  <c r="K10" i="81"/>
  <c r="J10" i="81"/>
  <c r="F10" i="81"/>
  <c r="E10" i="81"/>
  <c r="D10" i="81"/>
  <c r="O9" i="81"/>
  <c r="N9" i="81"/>
  <c r="L9" i="81"/>
  <c r="K9" i="81"/>
  <c r="J9" i="81"/>
  <c r="F9" i="81"/>
  <c r="E9" i="81"/>
  <c r="D9" i="81"/>
  <c r="O8" i="81"/>
  <c r="N8" i="81"/>
  <c r="L8" i="81"/>
  <c r="K8" i="81"/>
  <c r="J8" i="81"/>
  <c r="F8" i="81"/>
  <c r="E8" i="81"/>
  <c r="D8" i="81"/>
  <c r="O7" i="81"/>
  <c r="N7" i="81"/>
  <c r="L7" i="81"/>
  <c r="K7" i="81"/>
  <c r="J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H15" i="80" s="1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M15" i="80" l="1"/>
  <c r="E38" i="81"/>
  <c r="I67" i="81"/>
  <c r="N55" i="66"/>
  <c r="P91" i="46"/>
  <c r="K62" i="81"/>
  <c r="D33" i="81"/>
  <c r="E96" i="83"/>
  <c r="P88" i="83"/>
  <c r="P82" i="48"/>
  <c r="J62" i="81"/>
  <c r="P27" i="70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26" i="70"/>
  <c r="P25" i="7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32" i="66" l="1"/>
  <c r="C32" i="66"/>
  <c r="B61" i="36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1" i="70" s="1"/>
  <c r="F37" i="70"/>
  <c r="F61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68" i="46"/>
  <c r="K69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B32" i="70" l="1"/>
  <c r="C32" i="70"/>
  <c r="B32" i="48"/>
  <c r="C32" i="48"/>
  <c r="H32" i="48"/>
  <c r="I32" i="48"/>
  <c r="J68" i="47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67" i="70" l="1"/>
  <c r="N67" i="70"/>
  <c r="O67" i="70"/>
  <c r="L68" i="70"/>
  <c r="N68" i="70"/>
  <c r="O68" i="70"/>
  <c r="F67" i="70"/>
  <c r="F68" i="70"/>
  <c r="N19" i="70"/>
  <c r="O19" i="70"/>
  <c r="L20" i="70"/>
  <c r="N20" i="70"/>
  <c r="O20" i="70"/>
  <c r="L21" i="70"/>
  <c r="N21" i="70"/>
  <c r="O21" i="70"/>
  <c r="L22" i="70"/>
  <c r="N22" i="70"/>
  <c r="O22" i="70"/>
  <c r="L23" i="70"/>
  <c r="N23" i="70"/>
  <c r="O23" i="70"/>
  <c r="L24" i="70"/>
  <c r="N24" i="70"/>
  <c r="O24" i="70"/>
  <c r="F19" i="70"/>
  <c r="F20" i="70"/>
  <c r="F21" i="70"/>
  <c r="F22" i="70"/>
  <c r="F23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68" i="70"/>
  <c r="P23" i="70"/>
  <c r="P20" i="70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67" i="70"/>
  <c r="P24" i="70"/>
  <c r="P21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22" i="70"/>
  <c r="P87" i="47"/>
  <c r="P83" i="47"/>
  <c r="N54" i="48" l="1"/>
  <c r="O54" i="48"/>
  <c r="L54" i="48"/>
  <c r="F54" i="48"/>
  <c r="P54" i="48" l="1"/>
  <c r="I61" i="3" l="1"/>
  <c r="B95" i="47" l="1"/>
  <c r="C95" i="47"/>
  <c r="I95" i="46"/>
  <c r="K95" i="46" s="1"/>
  <c r="H95" i="46"/>
  <c r="H61" i="3" l="1"/>
  <c r="K88" i="47" l="1"/>
  <c r="B83" i="70" l="1"/>
  <c r="C83" i="70"/>
  <c r="L57" i="46"/>
  <c r="N57" i="46"/>
  <c r="O57" i="46"/>
  <c r="L58" i="46"/>
  <c r="N58" i="46"/>
  <c r="O58" i="46"/>
  <c r="F57" i="46"/>
  <c r="F58" i="46"/>
  <c r="F83" i="70" l="1"/>
  <c r="P58" i="46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L66" i="70"/>
  <c r="N66" i="70"/>
  <c r="O66" i="70"/>
  <c r="F66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66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M15" i="74" s="1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Q14" i="72"/>
  <c r="O14" i="72"/>
  <c r="N14" i="72"/>
  <c r="M14" i="72"/>
  <c r="I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H15" i="72" s="1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G15" i="73" l="1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4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H83" i="70"/>
  <c r="N83" i="70" s="1"/>
  <c r="I83" i="70"/>
  <c r="L83" i="70" l="1"/>
  <c r="O83" i="70"/>
  <c r="P83" i="70" s="1"/>
  <c r="J39" i="66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1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H32" i="36"/>
  <c r="I32" i="36"/>
  <c r="O84" i="70" l="1"/>
  <c r="N84" i="70"/>
  <c r="L84" i="70"/>
  <c r="K84" i="70"/>
  <c r="J84" i="70"/>
  <c r="F84" i="70"/>
  <c r="K82" i="70"/>
  <c r="J82" i="70"/>
  <c r="E82" i="70"/>
  <c r="K81" i="70"/>
  <c r="J81" i="70"/>
  <c r="E81" i="70"/>
  <c r="K80" i="70"/>
  <c r="J80" i="70"/>
  <c r="E80" i="70"/>
  <c r="K79" i="70"/>
  <c r="J79" i="70"/>
  <c r="E79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K70" i="70"/>
  <c r="J70" i="70"/>
  <c r="E70" i="70"/>
  <c r="K69" i="70"/>
  <c r="J69" i="70"/>
  <c r="E69" i="70"/>
  <c r="K68" i="70"/>
  <c r="J68" i="70"/>
  <c r="E68" i="70"/>
  <c r="K67" i="70"/>
  <c r="J67" i="70"/>
  <c r="E67" i="70"/>
  <c r="K66" i="70"/>
  <c r="J66" i="70"/>
  <c r="E66" i="70"/>
  <c r="O65" i="70"/>
  <c r="N65" i="70"/>
  <c r="L65" i="70"/>
  <c r="K65" i="70"/>
  <c r="J65" i="70"/>
  <c r="F65" i="70"/>
  <c r="E65" i="70"/>
  <c r="O64" i="70"/>
  <c r="N64" i="70"/>
  <c r="L64" i="70"/>
  <c r="K64" i="70"/>
  <c r="J64" i="70"/>
  <c r="F64" i="70"/>
  <c r="E64" i="70"/>
  <c r="O63" i="70"/>
  <c r="N63" i="70"/>
  <c r="L63" i="70"/>
  <c r="K63" i="70"/>
  <c r="J63" i="70"/>
  <c r="F63" i="70"/>
  <c r="E63" i="70"/>
  <c r="N61" i="70"/>
  <c r="J61" i="70"/>
  <c r="H61" i="70"/>
  <c r="D61" i="70"/>
  <c r="O57" i="70"/>
  <c r="N57" i="70"/>
  <c r="L57" i="70"/>
  <c r="F57" i="70"/>
  <c r="I56" i="70"/>
  <c r="H56" i="70"/>
  <c r="C56" i="70"/>
  <c r="B56" i="70"/>
  <c r="K55" i="70"/>
  <c r="J55" i="70"/>
  <c r="E55" i="70"/>
  <c r="D55" i="70"/>
  <c r="K54" i="70"/>
  <c r="E54" i="70"/>
  <c r="D54" i="70"/>
  <c r="K53" i="70"/>
  <c r="E53" i="70"/>
  <c r="D53" i="70"/>
  <c r="K52" i="70"/>
  <c r="E52" i="70"/>
  <c r="D52" i="70"/>
  <c r="K51" i="70"/>
  <c r="E51" i="70"/>
  <c r="D51" i="70"/>
  <c r="K50" i="70"/>
  <c r="E50" i="70"/>
  <c r="D50" i="70"/>
  <c r="K49" i="70"/>
  <c r="E49" i="70"/>
  <c r="D49" i="70"/>
  <c r="O48" i="70"/>
  <c r="N48" i="70"/>
  <c r="L48" i="70"/>
  <c r="K48" i="70"/>
  <c r="F48" i="70"/>
  <c r="E48" i="70"/>
  <c r="D48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1" i="70" s="1"/>
  <c r="N37" i="70"/>
  <c r="J37" i="70"/>
  <c r="H37" i="70"/>
  <c r="D37" i="70"/>
  <c r="B37" i="70"/>
  <c r="O33" i="70"/>
  <c r="N33" i="70"/>
  <c r="L33" i="70"/>
  <c r="F33" i="70"/>
  <c r="I32" i="70"/>
  <c r="H32" i="70"/>
  <c r="E32" i="70"/>
  <c r="K31" i="70"/>
  <c r="J31" i="70"/>
  <c r="E31" i="70"/>
  <c r="D31" i="70"/>
  <c r="K30" i="70"/>
  <c r="J30" i="70"/>
  <c r="E30" i="70"/>
  <c r="D30" i="70"/>
  <c r="K29" i="70"/>
  <c r="J29" i="70"/>
  <c r="E29" i="70"/>
  <c r="D29" i="70"/>
  <c r="K28" i="70"/>
  <c r="J28" i="70"/>
  <c r="E28" i="70"/>
  <c r="D28" i="70"/>
  <c r="K27" i="70"/>
  <c r="J27" i="70"/>
  <c r="E27" i="70"/>
  <c r="D27" i="70"/>
  <c r="K26" i="70"/>
  <c r="J26" i="70"/>
  <c r="E26" i="70"/>
  <c r="D26" i="70"/>
  <c r="K25" i="70"/>
  <c r="J25" i="70"/>
  <c r="E25" i="70"/>
  <c r="D25" i="70"/>
  <c r="K24" i="70"/>
  <c r="J24" i="70"/>
  <c r="E24" i="70"/>
  <c r="D24" i="70"/>
  <c r="K23" i="70"/>
  <c r="J23" i="70"/>
  <c r="E23" i="70"/>
  <c r="D23" i="70"/>
  <c r="K22" i="70"/>
  <c r="J22" i="70"/>
  <c r="E22" i="70"/>
  <c r="D22" i="70"/>
  <c r="K21" i="70"/>
  <c r="J21" i="70"/>
  <c r="E21" i="70"/>
  <c r="D21" i="70"/>
  <c r="K20" i="70"/>
  <c r="J20" i="70"/>
  <c r="E20" i="70"/>
  <c r="D20" i="70"/>
  <c r="K19" i="70"/>
  <c r="J19" i="70"/>
  <c r="E19" i="70"/>
  <c r="D19" i="70"/>
  <c r="K18" i="70"/>
  <c r="J18" i="70"/>
  <c r="E18" i="70"/>
  <c r="D18" i="70"/>
  <c r="O17" i="70"/>
  <c r="N17" i="70"/>
  <c r="L17" i="70"/>
  <c r="K17" i="70"/>
  <c r="J17" i="70"/>
  <c r="F17" i="70"/>
  <c r="E17" i="70"/>
  <c r="D17" i="70"/>
  <c r="O16" i="70"/>
  <c r="N16" i="70"/>
  <c r="L16" i="70"/>
  <c r="K16" i="70"/>
  <c r="J16" i="70"/>
  <c r="F16" i="70"/>
  <c r="E16" i="70"/>
  <c r="D16" i="70"/>
  <c r="O15" i="70"/>
  <c r="N15" i="70"/>
  <c r="L15" i="70"/>
  <c r="K15" i="70"/>
  <c r="J15" i="70"/>
  <c r="F15" i="70"/>
  <c r="E15" i="70"/>
  <c r="D15" i="70"/>
  <c r="O14" i="70"/>
  <c r="N14" i="70"/>
  <c r="L14" i="70"/>
  <c r="K14" i="70"/>
  <c r="J14" i="70"/>
  <c r="F14" i="70"/>
  <c r="E14" i="70"/>
  <c r="D14" i="70"/>
  <c r="O13" i="70"/>
  <c r="N13" i="70"/>
  <c r="L13" i="70"/>
  <c r="K13" i="70"/>
  <c r="J13" i="70"/>
  <c r="F13" i="70"/>
  <c r="E13" i="70"/>
  <c r="D13" i="70"/>
  <c r="O12" i="70"/>
  <c r="N12" i="70"/>
  <c r="L12" i="70"/>
  <c r="K12" i="70"/>
  <c r="J12" i="70"/>
  <c r="F12" i="70"/>
  <c r="E12" i="70"/>
  <c r="D12" i="70"/>
  <c r="O11" i="70"/>
  <c r="N11" i="70"/>
  <c r="L11" i="70"/>
  <c r="K11" i="70"/>
  <c r="J11" i="70"/>
  <c r="F11" i="70"/>
  <c r="E11" i="70"/>
  <c r="D11" i="70"/>
  <c r="O10" i="70"/>
  <c r="N10" i="70"/>
  <c r="L10" i="70"/>
  <c r="K10" i="70"/>
  <c r="J10" i="70"/>
  <c r="F10" i="70"/>
  <c r="E10" i="70"/>
  <c r="D10" i="70"/>
  <c r="O9" i="70"/>
  <c r="N9" i="70"/>
  <c r="L9" i="70"/>
  <c r="K9" i="70"/>
  <c r="J9" i="70"/>
  <c r="F9" i="70"/>
  <c r="E9" i="70"/>
  <c r="D9" i="70"/>
  <c r="O8" i="70"/>
  <c r="N8" i="70"/>
  <c r="L8" i="70"/>
  <c r="K8" i="70"/>
  <c r="J8" i="70"/>
  <c r="F8" i="70"/>
  <c r="E8" i="70"/>
  <c r="D8" i="70"/>
  <c r="O7" i="70"/>
  <c r="N7" i="70"/>
  <c r="L7" i="70"/>
  <c r="K7" i="70"/>
  <c r="J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F56" i="70" l="1"/>
  <c r="N56" i="70"/>
  <c r="O56" i="70"/>
  <c r="E33" i="68"/>
  <c r="F55" i="66"/>
  <c r="L56" i="70"/>
  <c r="L55" i="66"/>
  <c r="D83" i="70"/>
  <c r="D84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56" i="70"/>
  <c r="D57" i="70" s="1"/>
  <c r="E56" i="70"/>
  <c r="P63" i="70"/>
  <c r="P65" i="70"/>
  <c r="P33" i="70"/>
  <c r="L95" i="68"/>
  <c r="P33" i="68"/>
  <c r="P39" i="66"/>
  <c r="P41" i="66"/>
  <c r="F32" i="66"/>
  <c r="N8" i="69"/>
  <c r="R7" i="69"/>
  <c r="P84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57" i="70"/>
  <c r="P64" i="70"/>
  <c r="P40" i="70"/>
  <c r="P42" i="70"/>
  <c r="P44" i="70"/>
  <c r="P46" i="70"/>
  <c r="P48" i="70"/>
  <c r="O32" i="70"/>
  <c r="P8" i="70"/>
  <c r="P10" i="70"/>
  <c r="P12" i="70"/>
  <c r="P14" i="70"/>
  <c r="P16" i="70"/>
  <c r="N32" i="70"/>
  <c r="N62" i="70"/>
  <c r="J62" i="70"/>
  <c r="H62" i="70"/>
  <c r="D62" i="70"/>
  <c r="B62" i="70"/>
  <c r="D6" i="70"/>
  <c r="H6" i="70"/>
  <c r="J6" i="70"/>
  <c r="N6" i="70"/>
  <c r="K32" i="70"/>
  <c r="K33" i="70" s="1"/>
  <c r="B38" i="70"/>
  <c r="D38" i="70"/>
  <c r="H38" i="70"/>
  <c r="J38" i="70"/>
  <c r="N38" i="70"/>
  <c r="O62" i="70"/>
  <c r="K62" i="70"/>
  <c r="I62" i="70"/>
  <c r="E62" i="70"/>
  <c r="C62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56" i="70"/>
  <c r="J57" i="70" s="1"/>
  <c r="E83" i="70"/>
  <c r="K83" i="70"/>
  <c r="K56" i="70"/>
  <c r="J83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56" i="70" l="1"/>
  <c r="P95" i="68"/>
  <c r="E57" i="70"/>
  <c r="R8" i="67"/>
  <c r="M8" i="69"/>
  <c r="R8" i="65"/>
  <c r="P32" i="70"/>
  <c r="E84" i="70"/>
  <c r="K57" i="70"/>
  <c r="R8" i="69"/>
  <c r="P32" i="68"/>
  <c r="K33" i="68"/>
  <c r="P32" i="66"/>
  <c r="K33" i="66"/>
  <c r="E56" i="66"/>
  <c r="E33" i="66"/>
  <c r="K56" i="66"/>
  <c r="I95" i="48" l="1"/>
  <c r="H95" i="48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P38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F69" i="48"/>
  <c r="E69" i="48"/>
  <c r="D69" i="48"/>
  <c r="O68" i="48"/>
  <c r="N68" i="48"/>
  <c r="L68" i="48"/>
  <c r="K68" i="48"/>
  <c r="F68" i="48"/>
  <c r="E68" i="48"/>
  <c r="D68" i="48"/>
  <c r="N66" i="48"/>
  <c r="J66" i="48"/>
  <c r="H66" i="48"/>
  <c r="D66" i="48"/>
  <c r="B66" i="48"/>
  <c r="O62" i="48"/>
  <c r="N62" i="48"/>
  <c r="L62" i="48"/>
  <c r="F62" i="48"/>
  <c r="I61" i="48"/>
  <c r="H61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J94" i="46"/>
  <c r="E94" i="46"/>
  <c r="D94" i="46"/>
  <c r="J93" i="46"/>
  <c r="E93" i="46"/>
  <c r="D93" i="46"/>
  <c r="J92" i="46"/>
  <c r="E92" i="46"/>
  <c r="D92" i="46"/>
  <c r="J91" i="46"/>
  <c r="E91" i="46"/>
  <c r="D91" i="46"/>
  <c r="J90" i="46"/>
  <c r="E90" i="46"/>
  <c r="D90" i="46"/>
  <c r="J89" i="46"/>
  <c r="E89" i="46"/>
  <c r="D89" i="46"/>
  <c r="J88" i="46"/>
  <c r="E88" i="46"/>
  <c r="D88" i="46"/>
  <c r="J87" i="46"/>
  <c r="E87" i="46"/>
  <c r="D87" i="46"/>
  <c r="J86" i="46"/>
  <c r="E86" i="46"/>
  <c r="D86" i="46"/>
  <c r="J85" i="46"/>
  <c r="E85" i="46"/>
  <c r="D85" i="46"/>
  <c r="J84" i="46"/>
  <c r="E84" i="46"/>
  <c r="D84" i="46"/>
  <c r="J83" i="46"/>
  <c r="E83" i="46"/>
  <c r="D83" i="46"/>
  <c r="J82" i="46"/>
  <c r="E82" i="46"/>
  <c r="D82" i="46"/>
  <c r="J81" i="46"/>
  <c r="E81" i="46"/>
  <c r="D81" i="46"/>
  <c r="J80" i="46"/>
  <c r="E80" i="46"/>
  <c r="D80" i="46"/>
  <c r="J79" i="46"/>
  <c r="E79" i="46"/>
  <c r="D79" i="46"/>
  <c r="J78" i="46"/>
  <c r="E78" i="46"/>
  <c r="D78" i="46"/>
  <c r="J77" i="46"/>
  <c r="E77" i="46"/>
  <c r="D77" i="46"/>
  <c r="J76" i="46"/>
  <c r="E76" i="46"/>
  <c r="D76" i="46"/>
  <c r="O75" i="46"/>
  <c r="N75" i="46"/>
  <c r="L75" i="46"/>
  <c r="J75" i="46"/>
  <c r="F75" i="46"/>
  <c r="E75" i="46"/>
  <c r="D75" i="46"/>
  <c r="O74" i="46"/>
  <c r="N74" i="46"/>
  <c r="L74" i="46"/>
  <c r="J74" i="46"/>
  <c r="F74" i="46"/>
  <c r="E74" i="46"/>
  <c r="D74" i="46"/>
  <c r="O73" i="46"/>
  <c r="N73" i="46"/>
  <c r="L73" i="46"/>
  <c r="J73" i="46"/>
  <c r="F73" i="46"/>
  <c r="E73" i="46"/>
  <c r="D73" i="46"/>
  <c r="O72" i="46"/>
  <c r="N72" i="46"/>
  <c r="L72" i="46"/>
  <c r="J72" i="46"/>
  <c r="F72" i="46"/>
  <c r="E72" i="46"/>
  <c r="D72" i="46"/>
  <c r="O71" i="46"/>
  <c r="N71" i="46"/>
  <c r="L71" i="46"/>
  <c r="J71" i="46"/>
  <c r="F71" i="46"/>
  <c r="E71" i="46"/>
  <c r="D71" i="46"/>
  <c r="O70" i="46"/>
  <c r="N70" i="46"/>
  <c r="L70" i="46"/>
  <c r="J70" i="46"/>
  <c r="F70" i="46"/>
  <c r="E70" i="46"/>
  <c r="D70" i="46"/>
  <c r="O69" i="46"/>
  <c r="N69" i="46"/>
  <c r="L69" i="46"/>
  <c r="J69" i="46"/>
  <c r="F69" i="46"/>
  <c r="E69" i="46"/>
  <c r="D69" i="46"/>
  <c r="O68" i="46"/>
  <c r="N68" i="46"/>
  <c r="L68" i="46"/>
  <c r="J68" i="46"/>
  <c r="F68" i="46"/>
  <c r="E68" i="46"/>
  <c r="D68" i="46"/>
  <c r="N66" i="46"/>
  <c r="J66" i="46"/>
  <c r="H66" i="46"/>
  <c r="D66" i="46"/>
  <c r="B66" i="46"/>
  <c r="O62" i="46"/>
  <c r="N62" i="46"/>
  <c r="L62" i="46"/>
  <c r="F62" i="46"/>
  <c r="I61" i="46"/>
  <c r="K61" i="46" s="1"/>
  <c r="K62" i="46" s="1"/>
  <c r="H61" i="46"/>
  <c r="C61" i="46"/>
  <c r="E61" i="46" s="1"/>
  <c r="B61" i="46"/>
  <c r="J60" i="46"/>
  <c r="E60" i="46"/>
  <c r="D60" i="46"/>
  <c r="J59" i="46"/>
  <c r="E59" i="46"/>
  <c r="D59" i="46"/>
  <c r="J58" i="46"/>
  <c r="E58" i="46"/>
  <c r="D58" i="46"/>
  <c r="J57" i="46"/>
  <c r="E57" i="46"/>
  <c r="D57" i="46"/>
  <c r="J56" i="46"/>
  <c r="E56" i="46"/>
  <c r="D56" i="46"/>
  <c r="J55" i="46"/>
  <c r="E55" i="46"/>
  <c r="D55" i="46"/>
  <c r="O54" i="46"/>
  <c r="N54" i="46"/>
  <c r="L54" i="46"/>
  <c r="J54" i="46"/>
  <c r="F54" i="46"/>
  <c r="E54" i="46"/>
  <c r="D54" i="46"/>
  <c r="O53" i="46"/>
  <c r="P53" i="46" s="1"/>
  <c r="J53" i="46"/>
  <c r="E53" i="46"/>
  <c r="D53" i="46"/>
  <c r="O52" i="46"/>
  <c r="N52" i="46"/>
  <c r="L52" i="46"/>
  <c r="J52" i="46"/>
  <c r="F52" i="46"/>
  <c r="E52" i="46"/>
  <c r="D52" i="46"/>
  <c r="O51" i="46"/>
  <c r="N51" i="46"/>
  <c r="L51" i="46"/>
  <c r="J51" i="46"/>
  <c r="F51" i="46"/>
  <c r="E51" i="46"/>
  <c r="D51" i="46"/>
  <c r="O50" i="46"/>
  <c r="N50" i="46"/>
  <c r="L50" i="46"/>
  <c r="J50" i="46"/>
  <c r="F50" i="46"/>
  <c r="E50" i="46"/>
  <c r="D50" i="46"/>
  <c r="O49" i="46"/>
  <c r="N49" i="46"/>
  <c r="L49" i="46"/>
  <c r="J49" i="46"/>
  <c r="F49" i="46"/>
  <c r="E49" i="46"/>
  <c r="D49" i="46"/>
  <c r="O48" i="46"/>
  <c r="N48" i="46"/>
  <c r="L48" i="46"/>
  <c r="J48" i="46"/>
  <c r="F48" i="46"/>
  <c r="E48" i="46"/>
  <c r="D48" i="46"/>
  <c r="O47" i="46"/>
  <c r="N47" i="46"/>
  <c r="L47" i="46"/>
  <c r="J47" i="46"/>
  <c r="F47" i="46"/>
  <c r="E47" i="46"/>
  <c r="D47" i="46"/>
  <c r="O46" i="46"/>
  <c r="N46" i="46"/>
  <c r="L46" i="46"/>
  <c r="J46" i="46"/>
  <c r="F46" i="46"/>
  <c r="E46" i="46"/>
  <c r="D46" i="46"/>
  <c r="O45" i="46"/>
  <c r="N45" i="46"/>
  <c r="L45" i="46"/>
  <c r="J45" i="46"/>
  <c r="F45" i="46"/>
  <c r="E45" i="46"/>
  <c r="D45" i="46"/>
  <c r="O44" i="46"/>
  <c r="N44" i="46"/>
  <c r="L44" i="46"/>
  <c r="J44" i="46"/>
  <c r="F44" i="46"/>
  <c r="E44" i="46"/>
  <c r="D44" i="46"/>
  <c r="O43" i="46"/>
  <c r="N43" i="46"/>
  <c r="L43" i="46"/>
  <c r="J43" i="46"/>
  <c r="F43" i="46"/>
  <c r="E43" i="46"/>
  <c r="D43" i="46"/>
  <c r="O42" i="46"/>
  <c r="N42" i="46"/>
  <c r="L42" i="46"/>
  <c r="J42" i="46"/>
  <c r="F42" i="46"/>
  <c r="E42" i="46"/>
  <c r="D42" i="46"/>
  <c r="O41" i="46"/>
  <c r="N41" i="46"/>
  <c r="L41" i="46"/>
  <c r="J41" i="46"/>
  <c r="F41" i="46"/>
  <c r="E41" i="46"/>
  <c r="D41" i="46"/>
  <c r="O40" i="46"/>
  <c r="N40" i="46"/>
  <c r="L40" i="46"/>
  <c r="J40" i="46"/>
  <c r="F40" i="46"/>
  <c r="E40" i="46"/>
  <c r="D40" i="46"/>
  <c r="O39" i="46"/>
  <c r="N39" i="46"/>
  <c r="L39" i="46"/>
  <c r="J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J31" i="46"/>
  <c r="F31" i="46"/>
  <c r="E31" i="46"/>
  <c r="D31" i="46"/>
  <c r="O30" i="46"/>
  <c r="N30" i="46"/>
  <c r="L30" i="46"/>
  <c r="J30" i="46"/>
  <c r="F30" i="46"/>
  <c r="E30" i="46"/>
  <c r="D30" i="46"/>
  <c r="O29" i="46"/>
  <c r="N29" i="46"/>
  <c r="L29" i="46"/>
  <c r="J29" i="46"/>
  <c r="F29" i="46"/>
  <c r="E29" i="46"/>
  <c r="D29" i="46"/>
  <c r="O28" i="46"/>
  <c r="N28" i="46"/>
  <c r="L28" i="46"/>
  <c r="J28" i="46"/>
  <c r="F28" i="46"/>
  <c r="E28" i="46"/>
  <c r="D28" i="46"/>
  <c r="L27" i="46"/>
  <c r="J27" i="46"/>
  <c r="F27" i="46"/>
  <c r="E27" i="46"/>
  <c r="D27" i="46"/>
  <c r="L26" i="46"/>
  <c r="J26" i="46"/>
  <c r="F26" i="46"/>
  <c r="E26" i="46"/>
  <c r="D26" i="46"/>
  <c r="J25" i="46"/>
  <c r="E25" i="46"/>
  <c r="D25" i="46"/>
  <c r="J24" i="46"/>
  <c r="E24" i="46"/>
  <c r="D24" i="46"/>
  <c r="O23" i="46"/>
  <c r="N23" i="46"/>
  <c r="L23" i="46"/>
  <c r="J23" i="46"/>
  <c r="F23" i="46"/>
  <c r="E23" i="46"/>
  <c r="D23" i="46"/>
  <c r="O22" i="46"/>
  <c r="N22" i="46"/>
  <c r="L22" i="46"/>
  <c r="J22" i="46"/>
  <c r="F22" i="46"/>
  <c r="E22" i="46"/>
  <c r="D22" i="46"/>
  <c r="O21" i="46"/>
  <c r="N21" i="46"/>
  <c r="L21" i="46"/>
  <c r="J21" i="46"/>
  <c r="F21" i="46"/>
  <c r="E21" i="46"/>
  <c r="D21" i="46"/>
  <c r="O20" i="46"/>
  <c r="N20" i="46"/>
  <c r="L20" i="46"/>
  <c r="J20" i="46"/>
  <c r="F20" i="46"/>
  <c r="E20" i="46"/>
  <c r="D20" i="46"/>
  <c r="O19" i="46"/>
  <c r="N19" i="46"/>
  <c r="L19" i="46"/>
  <c r="J19" i="46"/>
  <c r="F19" i="46"/>
  <c r="E19" i="46"/>
  <c r="D19" i="46"/>
  <c r="O18" i="46"/>
  <c r="N18" i="46"/>
  <c r="L18" i="46"/>
  <c r="J18" i="46"/>
  <c r="F18" i="46"/>
  <c r="E18" i="46"/>
  <c r="D18" i="46"/>
  <c r="O17" i="46"/>
  <c r="N17" i="46"/>
  <c r="L17" i="46"/>
  <c r="J17" i="46"/>
  <c r="F17" i="46"/>
  <c r="E17" i="46"/>
  <c r="D17" i="46"/>
  <c r="O16" i="46"/>
  <c r="N16" i="46"/>
  <c r="L16" i="46"/>
  <c r="J16" i="46"/>
  <c r="F16" i="46"/>
  <c r="E16" i="46"/>
  <c r="D16" i="46"/>
  <c r="O15" i="46"/>
  <c r="N15" i="46"/>
  <c r="L15" i="46"/>
  <c r="J15" i="46"/>
  <c r="F15" i="46"/>
  <c r="E15" i="46"/>
  <c r="D15" i="46"/>
  <c r="O14" i="46"/>
  <c r="N14" i="46"/>
  <c r="L14" i="46"/>
  <c r="J14" i="46"/>
  <c r="F14" i="46"/>
  <c r="E14" i="46"/>
  <c r="D14" i="46"/>
  <c r="O13" i="46"/>
  <c r="N13" i="46"/>
  <c r="L13" i="46"/>
  <c r="J13" i="46"/>
  <c r="F13" i="46"/>
  <c r="E13" i="46"/>
  <c r="D13" i="46"/>
  <c r="O12" i="46"/>
  <c r="N12" i="46"/>
  <c r="L12" i="46"/>
  <c r="J12" i="46"/>
  <c r="F12" i="46"/>
  <c r="E12" i="46"/>
  <c r="D12" i="46"/>
  <c r="O11" i="46"/>
  <c r="N11" i="46"/>
  <c r="L11" i="46"/>
  <c r="J11" i="46"/>
  <c r="F11" i="46"/>
  <c r="E11" i="46"/>
  <c r="D11" i="46"/>
  <c r="O10" i="46"/>
  <c r="N10" i="46"/>
  <c r="L10" i="46"/>
  <c r="J10" i="46"/>
  <c r="F10" i="46"/>
  <c r="E10" i="46"/>
  <c r="D10" i="46"/>
  <c r="O9" i="46"/>
  <c r="N9" i="46"/>
  <c r="L9" i="46"/>
  <c r="J9" i="46"/>
  <c r="F9" i="46"/>
  <c r="E9" i="46"/>
  <c r="D9" i="46"/>
  <c r="O8" i="46"/>
  <c r="N8" i="46"/>
  <c r="L8" i="46"/>
  <c r="J8" i="46"/>
  <c r="F8" i="46"/>
  <c r="E8" i="46"/>
  <c r="D8" i="46"/>
  <c r="O7" i="46"/>
  <c r="N7" i="46"/>
  <c r="L7" i="46"/>
  <c r="J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68" i="46"/>
  <c r="P70" i="46"/>
  <c r="P72" i="46"/>
  <c r="P74" i="46"/>
  <c r="F95" i="47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69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D50" i="2"/>
  <c r="C50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D10" i="2"/>
  <c r="C10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C6" i="36"/>
  <c r="K67" i="36" s="1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J60" i="36"/>
  <c r="E60" i="36"/>
  <c r="D60" i="36"/>
  <c r="K59" i="36"/>
  <c r="J59" i="36"/>
  <c r="E59" i="36"/>
  <c r="D59" i="36"/>
  <c r="O58" i="36"/>
  <c r="N58" i="36"/>
  <c r="L58" i="36"/>
  <c r="K58" i="36"/>
  <c r="J58" i="36"/>
  <c r="F58" i="36"/>
  <c r="E58" i="36"/>
  <c r="D58" i="36"/>
  <c r="O57" i="36"/>
  <c r="N57" i="36"/>
  <c r="L57" i="36"/>
  <c r="K57" i="36"/>
  <c r="J57" i="36"/>
  <c r="F57" i="36"/>
  <c r="E57" i="36"/>
  <c r="D57" i="36"/>
  <c r="K56" i="36"/>
  <c r="J56" i="36"/>
  <c r="F56" i="36"/>
  <c r="E56" i="36"/>
  <c r="D56" i="36"/>
  <c r="K55" i="36"/>
  <c r="J55" i="36"/>
  <c r="E55" i="36"/>
  <c r="D55" i="36"/>
  <c r="K54" i="36"/>
  <c r="J54" i="36"/>
  <c r="E54" i="36"/>
  <c r="D54" i="36"/>
  <c r="K53" i="36"/>
  <c r="J53" i="36"/>
  <c r="E53" i="36"/>
  <c r="D53" i="36"/>
  <c r="K52" i="36"/>
  <c r="J52" i="36"/>
  <c r="E52" i="36"/>
  <c r="D52" i="36"/>
  <c r="O51" i="36"/>
  <c r="N51" i="36"/>
  <c r="L51" i="36"/>
  <c r="K51" i="36"/>
  <c r="J51" i="36"/>
  <c r="F51" i="36"/>
  <c r="E51" i="36"/>
  <c r="D51" i="36"/>
  <c r="O50" i="36"/>
  <c r="N50" i="36"/>
  <c r="L50" i="36"/>
  <c r="K50" i="36"/>
  <c r="J50" i="36"/>
  <c r="F50" i="36"/>
  <c r="E50" i="36"/>
  <c r="D50" i="36"/>
  <c r="O49" i="36"/>
  <c r="N49" i="36"/>
  <c r="L49" i="36"/>
  <c r="K49" i="36"/>
  <c r="J49" i="36"/>
  <c r="F49" i="36"/>
  <c r="E49" i="36"/>
  <c r="D49" i="36"/>
  <c r="O48" i="36"/>
  <c r="N48" i="36"/>
  <c r="L48" i="36"/>
  <c r="K48" i="36"/>
  <c r="J48" i="36"/>
  <c r="F48" i="36"/>
  <c r="E48" i="36"/>
  <c r="D48" i="36"/>
  <c r="O47" i="36"/>
  <c r="N47" i="36"/>
  <c r="L47" i="36"/>
  <c r="K47" i="36"/>
  <c r="J47" i="36"/>
  <c r="F47" i="36"/>
  <c r="E47" i="36"/>
  <c r="D47" i="36"/>
  <c r="O46" i="36"/>
  <c r="N46" i="36"/>
  <c r="L46" i="36"/>
  <c r="K46" i="36"/>
  <c r="J46" i="36"/>
  <c r="F46" i="36"/>
  <c r="E46" i="36"/>
  <c r="D46" i="36"/>
  <c r="O45" i="36"/>
  <c r="N45" i="36"/>
  <c r="L45" i="36"/>
  <c r="K45" i="36"/>
  <c r="J45" i="36"/>
  <c r="F45" i="36"/>
  <c r="E45" i="36"/>
  <c r="D45" i="36"/>
  <c r="O44" i="36"/>
  <c r="N44" i="36"/>
  <c r="L44" i="36"/>
  <c r="K44" i="36"/>
  <c r="J44" i="36"/>
  <c r="F44" i="36"/>
  <c r="E44" i="36"/>
  <c r="D44" i="36"/>
  <c r="O43" i="36"/>
  <c r="N43" i="36"/>
  <c r="L43" i="36"/>
  <c r="K43" i="36"/>
  <c r="J43" i="36"/>
  <c r="F43" i="36"/>
  <c r="E43" i="36"/>
  <c r="D43" i="36"/>
  <c r="O42" i="36"/>
  <c r="N42" i="36"/>
  <c r="L42" i="36"/>
  <c r="K42" i="36"/>
  <c r="J42" i="36"/>
  <c r="F42" i="36"/>
  <c r="E42" i="36"/>
  <c r="D42" i="36"/>
  <c r="O41" i="36"/>
  <c r="N41" i="36"/>
  <c r="L41" i="36"/>
  <c r="K41" i="36"/>
  <c r="J41" i="36"/>
  <c r="F41" i="36"/>
  <c r="E41" i="36"/>
  <c r="D41" i="36"/>
  <c r="O40" i="36"/>
  <c r="N40" i="36"/>
  <c r="L40" i="36"/>
  <c r="K40" i="36"/>
  <c r="J40" i="36"/>
  <c r="F40" i="36"/>
  <c r="E40" i="36"/>
  <c r="D40" i="36"/>
  <c r="O39" i="36"/>
  <c r="N39" i="36"/>
  <c r="L39" i="36"/>
  <c r="K39" i="36"/>
  <c r="J39" i="36"/>
  <c r="F39" i="36"/>
  <c r="E39" i="36"/>
  <c r="D39" i="36"/>
  <c r="N37" i="36"/>
  <c r="J37" i="36"/>
  <c r="H37" i="36"/>
  <c r="D37" i="36"/>
  <c r="B37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C61" i="3"/>
  <c r="E61" i="3" s="1"/>
  <c r="B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J62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P32" i="47" l="1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I20" i="2"/>
  <c r="M10" i="2"/>
  <c r="P95" i="48"/>
  <c r="N95" i="36"/>
  <c r="P82" i="36"/>
  <c r="P72" i="36"/>
  <c r="P59" i="36"/>
  <c r="Q48" i="2"/>
  <c r="P30" i="2"/>
  <c r="J2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<sst xmlns="http://schemas.openxmlformats.org/spreadsheetml/2006/main" count="2017" uniqueCount="238">
  <si>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</si>
  <si>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</si>
  <si>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</si>
  <si>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</si>
  <si>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</si>
  <si>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</si>
  <si>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</si>
  <si>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</si>
  <si>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</si>
  <si>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</si>
  <si>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</si>
  <si>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</si>
  <si>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</si>
  <si>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</si>
  <si>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</si>
  <si>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</si>
  <si>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</si>
  <si>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</si>
  <si>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</si>
  <si>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</si>
  <si>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</si>
  <si>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</si>
  <si>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</si>
  <si>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</si>
  <si>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</si>
  <si>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</si>
  <si>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</si>
  <si>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</si>
  <si>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</si>
  <si>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</si>
  <si>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</si>
  <si>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</si>
  <si>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</si>
  <si>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</si>
  <si>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</si>
  <si>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</si>
  <si>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</si>
  <si>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</si>
  <si>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</si>
  <si>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</si>
  <si>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</si>
  <si>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</si>
  <si>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</si>
  <si>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</si>
  <si>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</si>
  <si>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</si>
  <si>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</si>
  <si>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</si>
  <si>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</si>
  <si>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</si>
  <si>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</si>
  <si>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</si>
  <si>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</si>
  <si>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</si>
  <si>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</si>
  <si>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</si>
  <si>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</si>
  <si>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</si>
  <si>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</si>
  <si>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</si>
  <si>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</si>
  <si>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</si>
  <si>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</si>
  <si>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</si>
  <si>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</si>
  <si>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</si>
  <si>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</si>
  <si>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</si>
  <si>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</si>
  <si>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</si>
  <si>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</si>
  <si>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</si>
  <si>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</si>
  <si>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</si>
  <si>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</si>
  <si>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</si>
  <si>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</si>
  <si>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</si>
  <si>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</si>
  <si>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</si>
  <si>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</si>
  <si>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</si>
  <si>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</si>
  <si>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</si>
  <si>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</si>
  <si>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</si>
  <si>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</si>
  <si>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</si>
  <si>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</si>
  <si>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</si>
  <si>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</si>
  <si>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</si>
  <si>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</si>
  <si>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</si>
  <si>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</si>
  <si>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</si>
  <si>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</si>
  <si>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</si>
  <si>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</si>
  <si>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</si>
  <si>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</si>
  <si>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</si>
  <si>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</si>
  <si>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</si>
  <si>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</si>
  <si>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</si>
  <si>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</si>
  <si>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</si>
  <si>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Ano Móvel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</si>
  <si>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</si>
  <si>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</si>
  <si>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</si>
  <si>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</si>
  <si>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</si>
  <si>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</si>
  <si>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</si>
  <si>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</si>
  <si>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</si>
  <si>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</si>
  <si>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</si>
  <si>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</si>
  <si>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</si>
  <si>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</si>
  <si>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</si>
  <si>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</si>
  <si>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</si>
  <si>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</si>
  <si>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</si>
  <si>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</si>
  <si>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</si>
  <si>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</si>
  <si>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</si>
  <si>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D       2022/2021</t>
  </si>
  <si>
    <t>2007/2021</t>
  </si>
  <si>
    <t>2022 /2021</t>
  </si>
  <si>
    <t>Vinho Licoroso com DO / IG</t>
  </si>
  <si>
    <t>Vinho Licoroso sem DO / IG</t>
  </si>
  <si>
    <t>2022 / 2021</t>
  </si>
  <si>
    <t>Evolução das Exportações de Vinho com DO + IG + Vinho (ex-mesa) por Mercado / Acondicionamento</t>
  </si>
  <si>
    <t>2022/2021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</si>
  <si>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</si>
  <si>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</si>
  <si>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</si>
  <si>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</si>
  <si>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</si>
  <si>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</si>
  <si>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</si>
  <si>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</si>
  <si>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</si>
  <si>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</si>
  <si>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</si>
  <si>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2021  - Dados Preliminares - 08-04-2022</t>
  </si>
  <si>
    <t>2022 - Dados Preliminares</t>
  </si>
  <si>
    <t xml:space="preserve">Março 2022 versus Março 2021 </t>
  </si>
  <si>
    <t>jan-mar</t>
  </si>
  <si>
    <t>abril 20 a mar 2021</t>
  </si>
  <si>
    <t>abril 21 a mar 2022</t>
  </si>
  <si>
    <t>Exportações por Tipo de Produto - março 2022 vs março 2021</t>
  </si>
  <si>
    <t>Evolução das Exportações de Vinho (NC 2204) por Mercado / Acondicionamento - março vs março 2021</t>
  </si>
  <si>
    <t>Evolução das Exportações com Destino a uma Seleção de Mercados (NC 2204) - março 2022 vs março 2021</t>
  </si>
  <si>
    <t>5 - Exportações por Tipo de produto - março 2022 vs março 2021</t>
  </si>
  <si>
    <t>7 - Evolução das Exportações de Vinho (NC 2204) por Mercado / Acondicionamento - março 2022 vs março 2021</t>
  </si>
  <si>
    <t>9 - Evolução das Exportações com Destino a uma Selecção de Mercado - março 2022 vs março 2021</t>
  </si>
  <si>
    <t>FRANCA</t>
  </si>
  <si>
    <t>E.U.AMERICA</t>
  </si>
  <si>
    <t>CANADA</t>
  </si>
  <si>
    <t>BRASIL</t>
  </si>
  <si>
    <t>REINO UNIDO</t>
  </si>
  <si>
    <t>ALEMANHA</t>
  </si>
  <si>
    <t>BELGICA</t>
  </si>
  <si>
    <t>PAISES BAIXOS</t>
  </si>
  <si>
    <t>SUICA</t>
  </si>
  <si>
    <t>ANGOLA</t>
  </si>
  <si>
    <t>POLONIA</t>
  </si>
  <si>
    <t>SUECIA</t>
  </si>
  <si>
    <t>ESPANHA</t>
  </si>
  <si>
    <t>DINAMARCA</t>
  </si>
  <si>
    <t>LUXEMBURGO</t>
  </si>
  <si>
    <t>NORUEGA</t>
  </si>
  <si>
    <t>ITALIA</t>
  </si>
  <si>
    <t>FINLANDIA</t>
  </si>
  <si>
    <t>JAPAO</t>
  </si>
  <si>
    <t>CHINA</t>
  </si>
  <si>
    <t>COREIA DO SUL</t>
  </si>
  <si>
    <t>PAISES PT N/ DETERM.</t>
  </si>
  <si>
    <t>GUINE BISSAU</t>
  </si>
  <si>
    <t>AUSTRALIA</t>
  </si>
  <si>
    <t>FEDERAÇÃO RUSSA</t>
  </si>
  <si>
    <t>IRLANDA</t>
  </si>
  <si>
    <t>LETONIA</t>
  </si>
  <si>
    <t>AUSTRIA</t>
  </si>
  <si>
    <t>REP. CHECA</t>
  </si>
  <si>
    <t>ESTONIA</t>
  </si>
  <si>
    <t>ROMENIA</t>
  </si>
  <si>
    <t>REINO UNIDO (IRLANDA DO NORTE)</t>
  </si>
  <si>
    <t>LITUANIA</t>
  </si>
  <si>
    <t>CHIPRE</t>
  </si>
  <si>
    <t>REP. ESLOVACA</t>
  </si>
  <si>
    <t>MALTA</t>
  </si>
  <si>
    <t>S.TOME PRINCIPE</t>
  </si>
  <si>
    <t>EMIRATOS ARABES</t>
  </si>
  <si>
    <t>MACAU</t>
  </si>
  <si>
    <t>MOCAMBIQUE</t>
  </si>
  <si>
    <t>COLOMBIA</t>
  </si>
  <si>
    <t>CABO VERDE</t>
  </si>
  <si>
    <t>SUAZILANDIA</t>
  </si>
  <si>
    <t>ISRAEL</t>
  </si>
  <si>
    <t>UCRANIA</t>
  </si>
  <si>
    <t>MEXICO</t>
  </si>
  <si>
    <t>URUGUAI</t>
  </si>
  <si>
    <t>NIGERIA</t>
  </si>
  <si>
    <t>INDONESIA</t>
  </si>
  <si>
    <t>HUNGRIA</t>
  </si>
  <si>
    <t>COSTA DO MARFIM</t>
  </si>
  <si>
    <t>REP.DOMINICANA</t>
  </si>
  <si>
    <t>BIELORRUSSIA</t>
  </si>
  <si>
    <t>NOVA ZELANDIA</t>
  </si>
  <si>
    <t>SINGAPURA</t>
  </si>
  <si>
    <t>ESLOVENIA</t>
  </si>
  <si>
    <t>MARROCOS</t>
  </si>
  <si>
    <t>AFRICA DO SUL</t>
  </si>
  <si>
    <t>BULGARIA</t>
  </si>
  <si>
    <t>ISLANDIA</t>
  </si>
  <si>
    <t>TAIWAN</t>
  </si>
  <si>
    <t>HONG-KONG</t>
  </si>
  <si>
    <t>CROACIA</t>
  </si>
  <si>
    <t>RUANDA</t>
  </si>
  <si>
    <t>TANZANIA</t>
  </si>
  <si>
    <t>VENEZUELA</t>
  </si>
  <si>
    <t>TURQUIA</t>
  </si>
  <si>
    <t>GUINE EQUATORIAL</t>
  </si>
  <si>
    <t>FILIPINAS</t>
  </si>
  <si>
    <t>INDIA</t>
  </si>
  <si>
    <t>QUENIA</t>
  </si>
  <si>
    <t>PARAGUAI</t>
  </si>
  <si>
    <t>GRECIA</t>
  </si>
  <si>
    <t>ANDORRA</t>
  </si>
  <si>
    <t>BERMUDAS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</si>
</sst>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0.0%"/>
    <numFmt numFmtId="165" formatCode="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/>
      <diagonal/>
    </border>
    <border>
      <left style="dashed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74">
    <xf numFmtId="0" fontId="0" fillId="0" borderId="0" xfId="0"/>
    <xf numFmtId="0" fontId="0" fillId="0" borderId="0" xfId="0" applyBorder="1"/>
    <xf numFmtId="0" fontId="8" fillId="0" borderId="0" xfId="0" applyFont="1"/>
    <xf numFmtId="164" fontId="0" fillId="0" borderId="0" xfId="0" applyNumberFormat="1" applyBorder="1"/>
    <xf numFmtId="0" fontId="10" fillId="0" borderId="0" xfId="0" applyFont="1" applyBorder="1"/>
    <xf numFmtId="0" fontId="11" fillId="0" borderId="0" xfId="0" applyFont="1"/>
    <xf numFmtId="0" fontId="7" fillId="0" borderId="0" xfId="1"/>
    <xf numFmtId="0" fontId="0" fillId="0" borderId="0" xfId="0" applyFill="1" applyBorder="1"/>
    <xf numFmtId="0" fontId="10" fillId="0" borderId="0" xfId="0" applyFont="1"/>
    <xf numFmtId="0" fontId="0" fillId="0" borderId="0" xfId="0" applyAlignment="1">
      <alignment vertical="top" wrapText="1"/>
    </xf>
    <xf numFmtId="0" fontId="12" fillId="0" borderId="0" xfId="0" applyFont="1"/>
    <xf numFmtId="0" fontId="8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2" fontId="0" fillId="0" borderId="2" xfId="0" applyNumberForma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3" fontId="8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9" fillId="2" borderId="2" xfId="0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0" xfId="0" applyFont="1" applyFill="1" applyBorder="1"/>
    <xf numFmtId="0" fontId="10" fillId="0" borderId="2" xfId="0" applyFont="1" applyBorder="1"/>
    <xf numFmtId="164" fontId="10" fillId="0" borderId="0" xfId="0" applyNumberFormat="1" applyFont="1" applyBorder="1"/>
    <xf numFmtId="0" fontId="8" fillId="0" borderId="4" xfId="0" applyFont="1" applyBorder="1"/>
    <xf numFmtId="164" fontId="5" fillId="0" borderId="18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0" fillId="0" borderId="4" xfId="0" applyBorder="1" applyAlignment="1"/>
    <xf numFmtId="164" fontId="5" fillId="0" borderId="18" xfId="0" applyNumberFormat="1" applyFont="1" applyFill="1" applyBorder="1" applyAlignment="1"/>
    <xf numFmtId="164" fontId="5" fillId="0" borderId="23" xfId="0" applyNumberFormat="1" applyFont="1" applyFill="1" applyBorder="1" applyAlignment="1"/>
    <xf numFmtId="164" fontId="5" fillId="0" borderId="29" xfId="0" applyNumberFormat="1" applyFont="1" applyFill="1" applyBorder="1" applyAlignment="1"/>
    <xf numFmtId="164" fontId="5" fillId="0" borderId="17" xfId="0" applyNumberFormat="1" applyFont="1" applyFill="1" applyBorder="1" applyAlignment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Fill="1" applyBorder="1" applyAlignment="1"/>
    <xf numFmtId="164" fontId="5" fillId="0" borderId="32" xfId="0" applyNumberFormat="1" applyFont="1" applyFill="1" applyBorder="1" applyAlignment="1"/>
    <xf numFmtId="164" fontId="5" fillId="0" borderId="34" xfId="0" applyNumberFormat="1" applyFont="1" applyFill="1" applyBorder="1" applyAlignment="1"/>
    <xf numFmtId="164" fontId="5" fillId="0" borderId="35" xfId="0" applyNumberFormat="1" applyFont="1" applyFill="1" applyBorder="1" applyAlignment="1"/>
    <xf numFmtId="164" fontId="5" fillId="0" borderId="28" xfId="0" applyNumberFormat="1" applyFont="1" applyFill="1" applyBorder="1" applyAlignment="1"/>
    <xf numFmtId="2" fontId="8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9" fillId="0" borderId="3" xfId="0" applyNumberFormat="1" applyFont="1" applyBorder="1"/>
    <xf numFmtId="164" fontId="9" fillId="0" borderId="17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Fill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Fill="1" applyBorder="1" applyAlignment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3" fontId="8" fillId="0" borderId="31" xfId="0" applyNumberFormat="1" applyFont="1" applyFill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9" xfId="0" applyFont="1" applyFill="1" applyBorder="1" applyAlignment="1">
      <alignment horizontal="center"/>
    </xf>
    <xf numFmtId="0" fontId="9" fillId="2" borderId="84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8" fillId="0" borderId="35" xfId="0" applyNumberFormat="1" applyFont="1" applyBorder="1"/>
    <xf numFmtId="3" fontId="0" fillId="0" borderId="2" xfId="0" applyNumberFormat="1" applyFont="1" applyBorder="1"/>
    <xf numFmtId="164" fontId="5" fillId="0" borderId="8" xfId="0" applyNumberFormat="1" applyFont="1" applyFill="1" applyBorder="1" applyAlignment="1"/>
    <xf numFmtId="164" fontId="5" fillId="0" borderId="14" xfId="0" applyNumberFormat="1" applyFont="1" applyFill="1" applyBorder="1" applyAlignment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5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5" xfId="0" applyNumberFormat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Fill="1" applyBorder="1" applyAlignment="1"/>
    <xf numFmtId="0" fontId="0" fillId="0" borderId="0" xfId="0" applyFont="1" applyBorder="1"/>
    <xf numFmtId="0" fontId="0" fillId="0" borderId="0" xfId="0" applyFont="1" applyFill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17" fillId="0" borderId="17" xfId="0" applyNumberFormat="1" applyFont="1" applyFill="1" applyBorder="1" applyAlignment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0" fontId="8" fillId="0" borderId="0" xfId="0" applyFont="1" applyFill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89" xfId="0" applyNumberFormat="1" applyBorder="1"/>
    <xf numFmtId="3" fontId="0" fillId="0" borderId="90" xfId="0" applyNumberFormat="1" applyBorder="1"/>
    <xf numFmtId="3" fontId="0" fillId="0" borderId="91" xfId="0" applyNumberFormat="1" applyBorder="1"/>
    <xf numFmtId="0" fontId="8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17" fillId="0" borderId="28" xfId="0" applyNumberFormat="1" applyFont="1" applyFill="1" applyBorder="1" applyAlignment="1"/>
    <xf numFmtId="164" fontId="17" fillId="0" borderId="14" xfId="0" applyNumberFormat="1" applyFont="1" applyFill="1" applyBorder="1" applyAlignment="1"/>
    <xf numFmtId="164" fontId="17" fillId="0" borderId="5" xfId="0" applyNumberFormat="1" applyFont="1" applyFill="1" applyBorder="1" applyAlignment="1"/>
    <xf numFmtId="164" fontId="17" fillId="0" borderId="1" xfId="0" applyNumberFormat="1" applyFont="1" applyFill="1" applyBorder="1" applyAlignment="1"/>
    <xf numFmtId="3" fontId="0" fillId="0" borderId="12" xfId="0" applyNumberFormat="1" applyFont="1" applyFill="1" applyBorder="1"/>
    <xf numFmtId="3" fontId="0" fillId="0" borderId="25" xfId="0" applyNumberFormat="1" applyFont="1" applyFill="1" applyBorder="1"/>
    <xf numFmtId="3" fontId="10" fillId="0" borderId="2" xfId="0" applyNumberFormat="1" applyFont="1" applyFill="1" applyBorder="1"/>
    <xf numFmtId="3" fontId="10" fillId="0" borderId="24" xfId="0" applyNumberFormat="1" applyFont="1" applyFill="1" applyBorder="1"/>
    <xf numFmtId="3" fontId="10" fillId="0" borderId="15" xfId="0" applyNumberFormat="1" applyFont="1" applyFill="1" applyBorder="1"/>
    <xf numFmtId="3" fontId="10" fillId="0" borderId="82" xfId="0" applyNumberFormat="1" applyFont="1" applyFill="1" applyBorder="1"/>
    <xf numFmtId="3" fontId="0" fillId="0" borderId="3" xfId="0" applyNumberFormat="1" applyFont="1" applyFill="1" applyBorder="1"/>
    <xf numFmtId="3" fontId="0" fillId="0" borderId="27" xfId="0" applyNumberFormat="1" applyFont="1" applyFill="1" applyBorder="1"/>
    <xf numFmtId="3" fontId="8" fillId="0" borderId="3" xfId="0" applyNumberFormat="1" applyFont="1" applyFill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2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0" fillId="0" borderId="2" xfId="0" applyNumberFormat="1" applyFill="1" applyBorder="1"/>
    <xf numFmtId="3" fontId="0" fillId="0" borderId="24" xfId="0" applyNumberFormat="1" applyFill="1" applyBorder="1"/>
    <xf numFmtId="3" fontId="10" fillId="0" borderId="12" xfId="0" applyNumberFormat="1" applyFont="1" applyFill="1" applyBorder="1"/>
    <xf numFmtId="3" fontId="10" fillId="0" borderId="25" xfId="0" applyNumberFormat="1" applyFont="1" applyFill="1" applyBorder="1"/>
    <xf numFmtId="3" fontId="0" fillId="0" borderId="3" xfId="0" applyNumberFormat="1" applyFill="1" applyBorder="1"/>
    <xf numFmtId="3" fontId="0" fillId="0" borderId="27" xfId="0" applyNumberFormat="1" applyFill="1" applyBorder="1"/>
    <xf numFmtId="3" fontId="8" fillId="0" borderId="27" xfId="0" applyNumberFormat="1" applyFont="1" applyFill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2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" xfId="0" applyNumberFormat="1" applyFill="1" applyBorder="1"/>
    <xf numFmtId="2" fontId="0" fillId="0" borderId="24" xfId="0" applyNumberFormat="1" applyFill="1" applyBorder="1" applyAlignment="1">
      <alignment horizontal="center"/>
    </xf>
    <xf numFmtId="2" fontId="0" fillId="0" borderId="12" xfId="0" applyNumberFormat="1" applyFill="1" applyBorder="1"/>
    <xf numFmtId="2" fontId="0" fillId="0" borderId="25" xfId="0" applyNumberFormat="1" applyFill="1" applyBorder="1" applyAlignment="1">
      <alignment horizontal="center"/>
    </xf>
    <xf numFmtId="2" fontId="0" fillId="0" borderId="10" xfId="0" applyNumberFormat="1" applyFill="1" applyBorder="1"/>
    <xf numFmtId="2" fontId="0" fillId="0" borderId="26" xfId="0" applyNumberFormat="1" applyFill="1" applyBorder="1" applyAlignment="1">
      <alignment horizontal="center"/>
    </xf>
    <xf numFmtId="2" fontId="0" fillId="0" borderId="3" xfId="0" applyNumberFormat="1" applyFill="1" applyBorder="1"/>
    <xf numFmtId="2" fontId="0" fillId="0" borderId="27" xfId="0" applyNumberFormat="1" applyFill="1" applyBorder="1" applyAlignment="1">
      <alignment horizontal="center"/>
    </xf>
    <xf numFmtId="2" fontId="8" fillId="0" borderId="3" xfId="0" applyNumberFormat="1" applyFont="1" applyFill="1" applyBorder="1"/>
    <xf numFmtId="2" fontId="8" fillId="0" borderId="27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3" fontId="10" fillId="0" borderId="19" xfId="0" applyNumberFormat="1" applyFont="1" applyFill="1" applyBorder="1"/>
    <xf numFmtId="3" fontId="10" fillId="0" borderId="33" xfId="0" applyNumberFormat="1" applyFont="1" applyFill="1" applyBorder="1"/>
    <xf numFmtId="2" fontId="17" fillId="0" borderId="2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 applyBorder="1"/>
    <xf numFmtId="164" fontId="18" fillId="4" borderId="0" xfId="0" applyNumberFormat="1" applyFont="1" applyFill="1" applyBorder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2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3" fontId="0" fillId="0" borderId="0" xfId="0" applyNumberFormat="1" applyAlignment="1"/>
    <xf numFmtId="0" fontId="9" fillId="2" borderId="38" xfId="0" applyFont="1" applyFill="1" applyBorder="1" applyAlignment="1">
      <alignment horizontal="center" wrapText="1"/>
    </xf>
    <xf numFmtId="0" fontId="9" fillId="2" borderId="93" xfId="0" applyFont="1" applyFill="1" applyBorder="1" applyAlignment="1">
      <alignment horizontal="center" wrapText="1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/>
    </xf>
    <xf numFmtId="0" fontId="9" fillId="2" borderId="9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0" borderId="0" xfId="1" applyFill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5" fillId="0" borderId="18" xfId="0" applyNumberFormat="1" applyFont="1" applyBorder="1"/>
    <xf numFmtId="3" fontId="0" fillId="0" borderId="25" xfId="0" applyNumberFormat="1" applyBorder="1"/>
    <xf numFmtId="164" fontId="5" fillId="0" borderId="23" xfId="0" applyNumberFormat="1" applyFont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2" fontId="0" fillId="0" borderId="12" xfId="0" applyNumberFormat="1" applyBorder="1"/>
    <xf numFmtId="2" fontId="0" fillId="0" borderId="25" xfId="0" applyNumberFormat="1" applyBorder="1" applyAlignment="1">
      <alignment horizontal="center"/>
    </xf>
    <xf numFmtId="3" fontId="10" fillId="0" borderId="15" xfId="0" applyNumberFormat="1" applyFont="1" applyBorder="1"/>
    <xf numFmtId="3" fontId="10" fillId="0" borderId="82" xfId="0" applyNumberFormat="1" applyFont="1" applyBorder="1"/>
    <xf numFmtId="164" fontId="5" fillId="0" borderId="29" xfId="0" applyNumberFormat="1" applyFont="1" applyBorder="1"/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164" fontId="5" fillId="0" borderId="17" xfId="0" applyNumberFormat="1" applyFont="1" applyBorder="1"/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3" fontId="8" fillId="0" borderId="3" xfId="0" applyNumberFormat="1" applyFont="1" applyBorder="1"/>
    <xf numFmtId="3" fontId="8" fillId="0" borderId="27" xfId="0" applyNumberFormat="1" applyFont="1" applyBorder="1"/>
    <xf numFmtId="2" fontId="8" fillId="0" borderId="27" xfId="0" applyNumberFormat="1" applyFont="1" applyBorder="1" applyAlignment="1">
      <alignment horizontal="center"/>
    </xf>
    <xf numFmtId="164" fontId="5" fillId="0" borderId="8" xfId="0" applyNumberFormat="1" applyFont="1" applyBorder="1"/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18" xfId="0" applyNumberFormat="1" applyFont="1" applyBorder="1"/>
    <xf numFmtId="164" fontId="10" fillId="4" borderId="0" xfId="0" applyNumberFormat="1" applyFont="1" applyFill="1"/>
    <xf numFmtId="164" fontId="17" fillId="0" borderId="17" xfId="0" applyNumberFormat="1" applyFont="1" applyBorder="1"/>
    <xf numFmtId="164" fontId="17" fillId="0" borderId="1" xfId="0" applyNumberFormat="1" applyFont="1" applyBorder="1"/>
    <xf numFmtId="164" fontId="5" fillId="0" borderId="30" xfId="0" applyNumberFormat="1" applyFont="1" applyBorder="1"/>
    <xf numFmtId="164" fontId="18" fillId="4" borderId="0" xfId="0" applyNumberFormat="1" applyFont="1" applyFill="1"/>
    <xf numFmtId="164" fontId="17" fillId="0" borderId="5" xfId="0" applyNumberFormat="1" applyFont="1" applyBorder="1"/>
    <xf numFmtId="6" fontId="9" fillId="2" borderId="63" xfId="0" applyNumberFormat="1" applyFont="1" applyFill="1" applyBorder="1" applyAlignment="1">
      <alignment horizontal="center"/>
    </xf>
    <xf numFmtId="164" fontId="0" fillId="0" borderId="0" xfId="0" applyNumberFormat="1"/>
    <xf numFmtId="164" fontId="14" fillId="4" borderId="35" xfId="0" applyNumberFormat="1" applyFont="1" applyFill="1" applyBorder="1"/>
    <xf numFmtId="0" fontId="0" fillId="0" borderId="2" xfId="0" applyFill="1" applyBorder="1"/>
    <xf numFmtId="3" fontId="0" fillId="0" borderId="33" xfId="0" applyNumberFormat="1" applyFill="1" applyBorder="1"/>
    <xf numFmtId="164" fontId="5" fillId="0" borderId="18" xfId="0" applyNumberFormat="1" applyFont="1" applyFill="1" applyBorder="1"/>
    <xf numFmtId="2" fontId="0" fillId="0" borderId="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164" fontId="0" fillId="0" borderId="0" xfId="0" applyNumberFormat="1" applyFill="1"/>
    <xf numFmtId="4" fontId="0" fillId="0" borderId="0" xfId="0" applyNumberFormat="1"/>
    <xf numFmtId="0" fontId="17" fillId="0" borderId="0" xfId="0" applyFont="1"/>
    <xf numFmtId="164" fontId="0" fillId="0" borderId="0" xfId="0" applyNumberFormat="1" applyFill="1" applyBorder="1"/>
    <xf numFmtId="0" fontId="9" fillId="2" borderId="38" xfId="0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9" fillId="2" borderId="60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7" xfId="0" applyNumberFormat="1" applyBorder="1"/>
    <xf numFmtId="3" fontId="0" fillId="0" borderId="14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6" xfId="0" applyNumberFormat="1" applyFont="1" applyBorder="1"/>
    <xf numFmtId="164" fontId="5" fillId="0" borderId="1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8" xfId="0" applyNumberFormat="1" applyFont="1" applyBorder="1"/>
    <xf numFmtId="164" fontId="5" fillId="0" borderId="5" xfId="0" applyNumberFormat="1" applyFont="1" applyBorder="1"/>
    <xf numFmtId="164" fontId="5" fillId="0" borderId="27" xfId="0" applyNumberFormat="1" applyFont="1" applyBorder="1"/>
    <xf numFmtId="164" fontId="5" fillId="0" borderId="88" xfId="0" applyNumberFormat="1" applyFont="1" applyBorder="1" applyAlignment="1">
      <alignment horizontal="center"/>
    </xf>
    <xf numFmtId="3" fontId="0" fillId="0" borderId="86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164" fontId="5" fillId="0" borderId="28" xfId="0" applyNumberFormat="1" applyFont="1" applyBorder="1"/>
    <xf numFmtId="0" fontId="9" fillId="0" borderId="89" xfId="0" applyFont="1" applyBorder="1" applyAlignment="1">
      <alignment horizontal="center"/>
    </xf>
    <xf numFmtId="4" fontId="0" fillId="0" borderId="33" xfId="0" applyNumberFormat="1" applyBorder="1"/>
    <xf numFmtId="3" fontId="0" fillId="0" borderId="100" xfId="0" applyNumberFormat="1" applyBorder="1"/>
    <xf numFmtId="3" fontId="0" fillId="0" borderId="99" xfId="0" applyNumberFormat="1" applyBorder="1"/>
    <xf numFmtId="0" fontId="15" fillId="0" borderId="0" xfId="0" applyFont="1" applyAlignment="1">
      <alignment horizontal="center"/>
    </xf>
    <xf numFmtId="0" fontId="9" fillId="2" borderId="53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vertical="center" wrapText="1"/>
    </xf>
    <xf numFmtId="0" fontId="9" fillId="2" borderId="84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/>
    </xf>
    <xf numFmtId="0" fontId="9" fillId="2" borderId="9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6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92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/>
    </xf>
    <xf numFmtId="0" fontId="9" fillId="2" borderId="6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9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20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'1'!$B$6:$P$6</c:f>
              <c:numCache>
                <c:formatCode>#,##0</c:formatCode>
                <c:ptCount val="15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'1'!$B$30:$P$30</c:f>
              <c:numCache>
                <c:formatCode>#,##0</c:formatCode>
                <c:ptCount val="15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'1'!$B$32:$P$32</c:f>
              <c:numCache>
                <c:formatCode>#,##0</c:formatCode>
                <c:ptCount val="15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'1'!$B$8:$P$8</c:f>
              <c:numCache>
                <c:formatCode>#,##0</c:formatCode>
                <c:ptCount val="15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'1'!$B$10:$P$10</c:f>
              <c:numCache>
                <c:formatCode>#,##0</c:formatCode>
                <c:ptCount val="15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'1'!$B$17:$P$17</c:f>
              <c:numCache>
                <c:formatCode>#,##0</c:formatCode>
                <c:ptCount val="15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'1'!$B$19:$P$19</c:f>
              <c:numCache>
                <c:formatCode>#,##0</c:formatCode>
                <c:ptCount val="15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'1'!$B$21:$P$21</c:f>
              <c:numCache>
                <c:formatCode>#,##0</c:formatCode>
                <c:ptCount val="15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'1'!$B$28:$P$28</c:f>
              <c:numCache>
                <c:formatCode>#,##0</c:formatCode>
                <c:ptCount val="15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</xdr:colOff>
      <xdr:row>5</xdr:row>
      <xdr:rowOff>76200</xdr:rowOff>
    </xdr:from>
    <xdr:to>
      <xdr:col>17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7</xdr:row>
      <xdr:rowOff>0</xdr:rowOff>
    </xdr:from>
    <xdr:to>
      <xdr:col>17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76200</xdr:colOff>
      <xdr:row>9</xdr:row>
      <xdr:rowOff>0</xdr:rowOff>
    </xdr:from>
    <xdr:to>
      <xdr:col>17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11</xdr:row>
      <xdr:rowOff>0</xdr:rowOff>
    </xdr:from>
    <xdr:to>
      <xdr:col>16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16</xdr:row>
      <xdr:rowOff>28575</xdr:rowOff>
    </xdr:from>
    <xdr:to>
      <xdr:col>16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18</xdr:row>
      <xdr:rowOff>76200</xdr:rowOff>
    </xdr:from>
    <xdr:to>
      <xdr:col>16</xdr:col>
      <xdr:colOff>1219200</xdr:colOff>
      <xdr:row>19</xdr:row>
      <xdr:rowOff>200025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16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47625</xdr:colOff>
      <xdr:row>27</xdr:row>
      <xdr:rowOff>104775</xdr:rowOff>
    </xdr:from>
    <xdr:to>
      <xdr:col>17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47625</xdr:colOff>
      <xdr:row>28</xdr:row>
      <xdr:rowOff>352424</xdr:rowOff>
    </xdr:from>
    <xdr:to>
      <xdr:col>17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57150</xdr:colOff>
      <xdr:row>31</xdr:row>
      <xdr:rowOff>95250</xdr:rowOff>
    </xdr:from>
    <xdr:to>
      <xdr:col>17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opLeftCell="A16" zoomScaleNormal="100" workbookViewId="0">
      <selection activeCell="D11" sqref="D11"/>
    </sheetView>
  </sheetViews>
  <sheetFormatPr defaultRowHeight="15" x14ac:dyDescent="0.25"/>
  <cols>
    <col min="1" max="1" width="3.140625" customWidth="1"/>
  </cols>
  <sheetData>
    <row r="2" spans="2:11" ht="15.75" x14ac:dyDescent="0.25">
      <c r="E2" s="412" t="s">
        <v>25</v>
      </c>
      <c r="F2" s="412"/>
      <c r="G2" s="412"/>
      <c r="H2" s="412"/>
      <c r="I2" s="412"/>
      <c r="J2" s="412"/>
      <c r="K2" s="412"/>
    </row>
    <row r="3" spans="2:11" ht="15.75" x14ac:dyDescent="0.25">
      <c r="E3" s="412" t="s">
        <v>153</v>
      </c>
      <c r="F3" s="412"/>
      <c r="G3" s="412"/>
      <c r="H3" s="412"/>
      <c r="I3" s="412"/>
      <c r="J3" s="412"/>
      <c r="K3" s="412"/>
    </row>
    <row r="7" spans="2:11" ht="15.95" customHeight="1" x14ac:dyDescent="0.25"/>
    <row r="8" spans="2:11" ht="15.95" customHeight="1" x14ac:dyDescent="0.25">
      <c r="B8" s="6" t="s">
        <v>26</v>
      </c>
      <c r="C8" s="6"/>
    </row>
    <row r="9" spans="2:11" ht="15.95" customHeight="1" x14ac:dyDescent="0.25"/>
    <row r="10" spans="2:11" ht="15.95" customHeight="1" x14ac:dyDescent="0.25">
      <c r="B10" s="6" t="s">
        <v>103</v>
      </c>
      <c r="G10" t="s">
        <v>92</v>
      </c>
    </row>
    <row r="11" spans="2:11" ht="15.95" customHeight="1" x14ac:dyDescent="0.25"/>
    <row r="12" spans="2:11" ht="15.95" customHeight="1" x14ac:dyDescent="0.25">
      <c r="B12" s="6" t="s">
        <v>99</v>
      </c>
    </row>
    <row r="13" spans="2:11" ht="15.95" customHeight="1" x14ac:dyDescent="0.25">
      <c r="B13" s="6"/>
      <c r="C13" s="6"/>
      <c r="D13" s="6"/>
      <c r="E13" s="6"/>
      <c r="F13" s="6"/>
      <c r="G13" s="6"/>
    </row>
    <row r="14" spans="2:11" ht="15.95" customHeight="1" x14ac:dyDescent="0.25">
      <c r="B14" s="6" t="s">
        <v>98</v>
      </c>
      <c r="C14" s="6"/>
      <c r="D14" s="6"/>
      <c r="E14" s="6"/>
      <c r="F14" s="6"/>
      <c r="G14" s="6"/>
    </row>
    <row r="15" spans="2:11" ht="15.95" customHeight="1" x14ac:dyDescent="0.25"/>
    <row r="16" spans="2:11" ht="15.95" customHeight="1" x14ac:dyDescent="0.25">
      <c r="B16" s="6" t="s">
        <v>102</v>
      </c>
    </row>
    <row r="17" spans="2:8" ht="15.95" customHeight="1" x14ac:dyDescent="0.25">
      <c r="B17" s="6"/>
    </row>
    <row r="18" spans="2:8" ht="15.95" customHeight="1" x14ac:dyDescent="0.25">
      <c r="B18" s="6" t="s">
        <v>160</v>
      </c>
    </row>
    <row r="19" spans="2:8" ht="15.95" customHeight="1" x14ac:dyDescent="0.25">
      <c r="B19" s="6"/>
    </row>
    <row r="20" spans="2:8" ht="15.95" customHeight="1" x14ac:dyDescent="0.25">
      <c r="B20" s="334" t="s">
        <v>109</v>
      </c>
    </row>
    <row r="21" spans="2:8" ht="15.95" customHeight="1" x14ac:dyDescent="0.25">
      <c r="B21" s="6"/>
    </row>
    <row r="22" spans="2:8" ht="15.95" customHeight="1" x14ac:dyDescent="0.25">
      <c r="B22" s="6" t="s">
        <v>161</v>
      </c>
    </row>
    <row r="23" spans="2:8" ht="15.95" customHeight="1" x14ac:dyDescent="0.25"/>
    <row r="24" spans="2:8" ht="15.95" customHeight="1" x14ac:dyDescent="0.25">
      <c r="B24" s="334" t="s">
        <v>110</v>
      </c>
    </row>
    <row r="25" spans="2:8" ht="15.95" customHeight="1" x14ac:dyDescent="0.25">
      <c r="B25" s="12"/>
    </row>
    <row r="26" spans="2:8" ht="15.95" customHeight="1" x14ac:dyDescent="0.25">
      <c r="B26" s="334" t="s">
        <v>162</v>
      </c>
    </row>
    <row r="27" spans="2:8" ht="15.95" customHeight="1" x14ac:dyDescent="0.25">
      <c r="B27" s="6"/>
      <c r="C27" s="6"/>
      <c r="D27" s="6"/>
      <c r="E27" s="6"/>
      <c r="F27" s="6"/>
      <c r="G27" s="6"/>
      <c r="H27" s="6"/>
    </row>
    <row r="28" spans="2:8" ht="15.95" customHeight="1" x14ac:dyDescent="0.25">
      <c r="B28" s="334" t="s">
        <v>119</v>
      </c>
    </row>
    <row r="29" spans="2:8" ht="15.95" customHeight="1" x14ac:dyDescent="0.25">
      <c r="B29" s="6"/>
    </row>
    <row r="30" spans="2:8" x14ac:dyDescent="0.25">
      <c r="B30" s="334" t="s">
        <v>120</v>
      </c>
    </row>
    <row r="31" spans="2:8" x14ac:dyDescent="0.25">
      <c r="B31" s="6"/>
    </row>
    <row r="32" spans="2:8" x14ac:dyDescent="0.25">
      <c r="B32" s="334" t="s">
        <v>121</v>
      </c>
    </row>
    <row r="33" spans="2:11" x14ac:dyDescent="0.25">
      <c r="B33" s="6"/>
    </row>
    <row r="34" spans="2:11" x14ac:dyDescent="0.25">
      <c r="B34" s="334" t="s">
        <v>122</v>
      </c>
    </row>
    <row r="36" spans="2:11" x14ac:dyDescent="0.25">
      <c r="B36" s="334" t="s">
        <v>123</v>
      </c>
    </row>
    <row r="37" spans="2:11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x14ac:dyDescent="0.25">
      <c r="B38" s="334" t="s">
        <v>124</v>
      </c>
    </row>
    <row r="39" spans="2:11" x14ac:dyDescent="0.25">
      <c r="B39" s="334"/>
    </row>
    <row r="40" spans="2:11" x14ac:dyDescent="0.25">
      <c r="B40" s="334" t="s">
        <v>125</v>
      </c>
    </row>
    <row r="42" spans="2:11" x14ac:dyDescent="0.25">
      <c r="B42" s="334" t="s">
        <v>126</v>
      </c>
    </row>
    <row r="44" spans="2:11" x14ac:dyDescent="0.25">
      <c r="B44" s="334" t="s">
        <v>127</v>
      </c>
    </row>
    <row r="46" spans="2:11" x14ac:dyDescent="0.25">
      <c r="B46" s="334" t="s">
        <v>111</v>
      </c>
    </row>
    <row r="48" spans="2:11" x14ac:dyDescent="0.25">
      <c r="B48" s="334" t="s">
        <v>112</v>
      </c>
    </row>
    <row r="50" spans="2:2" x14ac:dyDescent="0.25">
      <c r="B50" s="334" t="s">
        <v>113</v>
      </c>
    </row>
    <row r="52" spans="2:2" x14ac:dyDescent="0.25">
      <c r="B52" s="334" t="s">
        <v>114</v>
      </c>
    </row>
    <row r="54" spans="2:2" x14ac:dyDescent="0.25">
      <c r="B54" s="334" t="s">
        <v>128</v>
      </c>
    </row>
    <row r="56" spans="2:2" x14ac:dyDescent="0.25">
      <c r="B56" s="334" t="s">
        <v>129</v>
      </c>
    </row>
    <row r="58" spans="2:2" x14ac:dyDescent="0.25">
      <c r="B58" s="334" t="s">
        <v>130</v>
      </c>
    </row>
    <row r="60" spans="2:2" x14ac:dyDescent="0.25">
      <c r="B60" s="334" t="s">
        <v>131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31</v>
      </c>
    </row>
    <row r="3" spans="1:17" ht="8.25" customHeight="1" thickBot="1" x14ac:dyDescent="0.3"/>
    <row r="4" spans="1:17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13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7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137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 / 2021</v>
      </c>
      <c r="N5" s="459" t="str">
        <f>B5</f>
        <v>jan-mar</v>
      </c>
      <c r="O5" s="457"/>
      <c r="P5" s="149" t="str">
        <f>L5</f>
        <v>2022 / 2021</v>
      </c>
    </row>
    <row r="6" spans="1:17" ht="19.5" customHeight="1" thickBot="1" x14ac:dyDescent="0.3">
      <c r="A6" s="468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49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22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163</v>
      </c>
      <c r="B7" s="24">
        <v>103783.36</v>
      </c>
      <c r="C7" s="167">
        <v>94200.589999999982</v>
      </c>
      <c r="D7" s="258">
        <f>B7/$B$33</f>
        <v>0.13462593569649503</v>
      </c>
      <c r="E7" s="308">
        <f>C7/$C$33</f>
        <v>0.12409116797182225</v>
      </c>
      <c r="F7" s="64">
        <f>(C7-B7)/B7</f>
        <v>-9.2334358802798625E-2</v>
      </c>
      <c r="G7" s="1"/>
      <c r="H7" s="24">
        <v>27521.334999999995</v>
      </c>
      <c r="I7" s="167">
        <v>25416.707000000009</v>
      </c>
      <c r="J7" s="258">
        <f t="shared" ref="J7:J32" si="0">H7/$H$33</f>
        <v>0.13247424391441787</v>
      </c>
      <c r="K7" s="308">
        <f>I7/$I$33</f>
        <v>0.11937940424758675</v>
      </c>
      <c r="L7" s="64">
        <f>(I7-H7)/H7</f>
        <v>-7.6472598440445794E-2</v>
      </c>
      <c r="M7" s="1"/>
      <c r="N7" s="47">
        <f t="shared" ref="N7:N33" si="1">(H7/B7)*10</f>
        <v>2.6518061276875211</v>
      </c>
      <c r="O7" s="169">
        <f t="shared" ref="O7:O33" si="2">(I7/C7)*10</f>
        <v>2.6981473258288524</v>
      </c>
      <c r="P7" s="64">
        <f>(O7-N7)/N7</f>
        <v>1.747533413452915E-2</v>
      </c>
      <c r="Q7" s="3"/>
    </row>
    <row r="8" spans="1:17" ht="20.100000000000001" customHeight="1" x14ac:dyDescent="0.25">
      <c r="A8" s="13" t="s">
        <v>164</v>
      </c>
      <c r="B8" s="24">
        <v>68080.51999999999</v>
      </c>
      <c r="C8" s="160">
        <v>62913.839999999975</v>
      </c>
      <c r="D8" s="258">
        <f t="shared" ref="D8:D32" si="3">B8/$B$33</f>
        <v>8.8312844252719735E-2</v>
      </c>
      <c r="E8" s="259">
        <f t="shared" ref="E8:E32" si="4">C8/$C$33</f>
        <v>8.2876889488615171E-2</v>
      </c>
      <c r="F8" s="64">
        <f t="shared" ref="F8:F33" si="5">(C8-B8)/B8</f>
        <v>-7.5890724688942091E-2</v>
      </c>
      <c r="G8" s="1"/>
      <c r="H8" s="24">
        <v>24979.187000000009</v>
      </c>
      <c r="I8" s="160">
        <v>25330.23000000001</v>
      </c>
      <c r="J8" s="258">
        <f t="shared" si="0"/>
        <v>0.12023758700011673</v>
      </c>
      <c r="K8" s="259">
        <f t="shared" ref="K8:K32" si="6">I8/$I$33</f>
        <v>0.11897323153838731</v>
      </c>
      <c r="L8" s="64">
        <f t="shared" ref="L8:L33" si="7">(I8-H8)/H8</f>
        <v>1.4053419753012832E-2</v>
      </c>
      <c r="M8" s="1"/>
      <c r="N8" s="47">
        <f t="shared" si="1"/>
        <v>3.6690652480327723</v>
      </c>
      <c r="O8" s="163">
        <f t="shared" si="2"/>
        <v>4.0261777058911079</v>
      </c>
      <c r="P8" s="64">
        <f t="shared" ref="P8:P33" si="8">(O8-N8)/N8</f>
        <v>9.7330637019825986E-2</v>
      </c>
      <c r="Q8" s="3"/>
    </row>
    <row r="9" spans="1:17" s="12" customFormat="1" ht="20.100000000000001" customHeight="1" x14ac:dyDescent="0.25">
      <c r="A9" s="368" t="s">
        <v>165</v>
      </c>
      <c r="B9" s="268">
        <v>31589.48000000001</v>
      </c>
      <c r="C9" s="269">
        <v>38239.199999999997</v>
      </c>
      <c r="D9" s="258">
        <f t="shared" si="3"/>
        <v>4.0977313734742421E-2</v>
      </c>
      <c r="E9" s="259">
        <f t="shared" si="4"/>
        <v>5.037279480211436E-2</v>
      </c>
      <c r="F9" s="64">
        <f t="shared" si="5"/>
        <v>0.21050425648032145</v>
      </c>
      <c r="G9" s="7"/>
      <c r="H9" s="268">
        <v>11058.773000000001</v>
      </c>
      <c r="I9" s="269">
        <v>14599.313999999997</v>
      </c>
      <c r="J9" s="258">
        <f t="shared" si="0"/>
        <v>5.3231523536055897E-2</v>
      </c>
      <c r="K9" s="259">
        <f t="shared" si="6"/>
        <v>6.8571330178352832E-2</v>
      </c>
      <c r="L9" s="64">
        <f t="shared" si="7"/>
        <v>0.32015676603543586</v>
      </c>
      <c r="M9" s="7"/>
      <c r="N9" s="371">
        <f t="shared" si="1"/>
        <v>3.5007771574587481</v>
      </c>
      <c r="O9" s="286">
        <f t="shared" si="2"/>
        <v>3.8178921107136126</v>
      </c>
      <c r="P9" s="64">
        <f t="shared" si="8"/>
        <v>9.0584158600104006E-2</v>
      </c>
      <c r="Q9" s="376"/>
    </row>
    <row r="10" spans="1:17" s="12" customFormat="1" ht="20.100000000000001" customHeight="1" x14ac:dyDescent="0.25">
      <c r="A10" s="368" t="s">
        <v>166</v>
      </c>
      <c r="B10" s="268">
        <v>54349.4</v>
      </c>
      <c r="C10" s="269">
        <v>49084.800000000003</v>
      </c>
      <c r="D10" s="258">
        <f t="shared" si="3"/>
        <v>7.0501078684897925E-2</v>
      </c>
      <c r="E10" s="259">
        <f t="shared" si="4"/>
        <v>6.4659787817287581E-2</v>
      </c>
      <c r="F10" s="64">
        <f t="shared" si="5"/>
        <v>-9.6865834765425166E-2</v>
      </c>
      <c r="G10" s="7"/>
      <c r="H10" s="268">
        <v>15508.551999999996</v>
      </c>
      <c r="I10" s="269">
        <v>14534.662000000004</v>
      </c>
      <c r="J10" s="258">
        <f t="shared" si="0"/>
        <v>7.4650582917123495E-2</v>
      </c>
      <c r="K10" s="259">
        <f t="shared" si="6"/>
        <v>6.8267667030982318E-2</v>
      </c>
      <c r="L10" s="64">
        <f t="shared" si="7"/>
        <v>-6.2796965184112125E-2</v>
      </c>
      <c r="M10" s="7"/>
      <c r="N10" s="371">
        <f t="shared" si="1"/>
        <v>2.8534909309026402</v>
      </c>
      <c r="O10" s="286">
        <f t="shared" si="2"/>
        <v>2.961132978029859</v>
      </c>
      <c r="P10" s="64">
        <f t="shared" si="8"/>
        <v>3.7722932973601069E-2</v>
      </c>
      <c r="Q10" s="376"/>
    </row>
    <row r="11" spans="1:17" ht="20.100000000000001" customHeight="1" x14ac:dyDescent="0.25">
      <c r="A11" s="13" t="s">
        <v>167</v>
      </c>
      <c r="B11" s="24">
        <v>44065.50999999998</v>
      </c>
      <c r="C11" s="160">
        <v>45879.589999999975</v>
      </c>
      <c r="D11" s="258">
        <f t="shared" si="3"/>
        <v>5.7160998792997804E-2</v>
      </c>
      <c r="E11" s="259">
        <f t="shared" si="4"/>
        <v>6.0437539819743528E-2</v>
      </c>
      <c r="F11" s="64">
        <f t="shared" si="5"/>
        <v>4.1167797672147566E-2</v>
      </c>
      <c r="G11" s="1"/>
      <c r="H11" s="24">
        <v>13579.160999999996</v>
      </c>
      <c r="I11" s="160">
        <v>14177.076000000005</v>
      </c>
      <c r="J11" s="258">
        <f t="shared" si="0"/>
        <v>6.5363438454826048E-2</v>
      </c>
      <c r="K11" s="259">
        <f t="shared" si="6"/>
        <v>6.6588125946164478E-2</v>
      </c>
      <c r="L11" s="64">
        <f t="shared" si="7"/>
        <v>4.4031807267032791E-2</v>
      </c>
      <c r="M11" s="1"/>
      <c r="N11" s="47">
        <f t="shared" si="1"/>
        <v>3.0815848948531412</v>
      </c>
      <c r="O11" s="163">
        <f t="shared" si="2"/>
        <v>3.0900616156334464</v>
      </c>
      <c r="P11" s="64">
        <f t="shared" si="8"/>
        <v>2.7507665923671141E-3</v>
      </c>
      <c r="Q11" s="3"/>
    </row>
    <row r="12" spans="1:17" ht="20.100000000000001" customHeight="1" x14ac:dyDescent="0.25">
      <c r="A12" s="13" t="s">
        <v>168</v>
      </c>
      <c r="B12" s="24">
        <v>57904.400000000009</v>
      </c>
      <c r="C12" s="160">
        <v>50176.430000000008</v>
      </c>
      <c r="D12" s="258">
        <f t="shared" si="3"/>
        <v>7.5112561695286489E-2</v>
      </c>
      <c r="E12" s="259">
        <f t="shared" si="4"/>
        <v>6.6097800484650707E-2</v>
      </c>
      <c r="F12" s="64">
        <f t="shared" si="5"/>
        <v>-0.13346084235394892</v>
      </c>
      <c r="G12" s="1"/>
      <c r="H12" s="24">
        <v>13925.795999999997</v>
      </c>
      <c r="I12" s="160">
        <v>13045.305</v>
      </c>
      <c r="J12" s="258">
        <f t="shared" si="0"/>
        <v>6.7031969779315734E-2</v>
      </c>
      <c r="K12" s="259">
        <f t="shared" si="6"/>
        <v>6.1272325290922393E-2</v>
      </c>
      <c r="L12" s="64">
        <f t="shared" si="7"/>
        <v>-6.3227337238029091E-2</v>
      </c>
      <c r="M12" s="1"/>
      <c r="N12" s="47">
        <f t="shared" si="1"/>
        <v>2.4049633533893786</v>
      </c>
      <c r="O12" s="163">
        <f t="shared" si="2"/>
        <v>2.5998870385956114</v>
      </c>
      <c r="P12" s="64">
        <f t="shared" si="8"/>
        <v>8.1050584380640028E-2</v>
      </c>
      <c r="Q12" s="3"/>
    </row>
    <row r="13" spans="1:17" ht="20.100000000000001" customHeight="1" x14ac:dyDescent="0.25">
      <c r="A13" s="13" t="s">
        <v>169</v>
      </c>
      <c r="B13" s="24">
        <v>31684.209999999992</v>
      </c>
      <c r="C13" s="160">
        <v>31933.149999999991</v>
      </c>
      <c r="D13" s="258">
        <f t="shared" si="3"/>
        <v>4.1100195812259731E-2</v>
      </c>
      <c r="E13" s="259">
        <f t="shared" si="4"/>
        <v>4.2065786217680749E-2</v>
      </c>
      <c r="F13" s="64">
        <f t="shared" si="5"/>
        <v>7.856910429516745E-3</v>
      </c>
      <c r="G13" s="1"/>
      <c r="H13" s="24">
        <v>11126.242</v>
      </c>
      <c r="I13" s="160">
        <v>11511.373000000007</v>
      </c>
      <c r="J13" s="258">
        <f t="shared" si="0"/>
        <v>5.3556286297842773E-2</v>
      </c>
      <c r="K13" s="259">
        <f t="shared" si="6"/>
        <v>5.406761980660027E-2</v>
      </c>
      <c r="L13" s="64">
        <f t="shared" si="7"/>
        <v>3.4614652458575562E-2</v>
      </c>
      <c r="M13" s="1"/>
      <c r="N13" s="47">
        <f t="shared" si="1"/>
        <v>3.5116046762725039</v>
      </c>
      <c r="O13" s="163">
        <f t="shared" si="2"/>
        <v>3.6048347876736275</v>
      </c>
      <c r="P13" s="64">
        <f t="shared" si="8"/>
        <v>2.6549147753182008E-2</v>
      </c>
      <c r="Q13" s="3"/>
    </row>
    <row r="14" spans="1:17" ht="20.100000000000001" customHeight="1" x14ac:dyDescent="0.25">
      <c r="A14" s="13" t="s">
        <v>170</v>
      </c>
      <c r="B14" s="24">
        <v>31775.629999999986</v>
      </c>
      <c r="C14" s="160">
        <v>29645.22</v>
      </c>
      <c r="D14" s="258">
        <f t="shared" si="3"/>
        <v>4.1218784216425608E-2</v>
      </c>
      <c r="E14" s="259">
        <f t="shared" si="4"/>
        <v>3.9051878279972821E-2</v>
      </c>
      <c r="F14" s="64">
        <f t="shared" si="5"/>
        <v>-6.7045405551360779E-2</v>
      </c>
      <c r="G14" s="1"/>
      <c r="H14" s="24">
        <v>11481.805999999997</v>
      </c>
      <c r="I14" s="160">
        <v>11048.328000000001</v>
      </c>
      <c r="J14" s="258">
        <f t="shared" si="0"/>
        <v>5.5267797460480252E-2</v>
      </c>
      <c r="K14" s="259">
        <f t="shared" si="6"/>
        <v>5.1892749700892853E-2</v>
      </c>
      <c r="L14" s="64">
        <f t="shared" si="7"/>
        <v>-3.7753468400354061E-2</v>
      </c>
      <c r="M14" s="1"/>
      <c r="N14" s="47">
        <f t="shared" si="1"/>
        <v>3.613399954619311</v>
      </c>
      <c r="O14" s="163">
        <f t="shared" si="2"/>
        <v>3.7268497248460299</v>
      </c>
      <c r="P14" s="64">
        <f t="shared" si="8"/>
        <v>3.1396959000258649E-2</v>
      </c>
      <c r="Q14" s="3"/>
    </row>
    <row r="15" spans="1:17" ht="20.100000000000001" customHeight="1" x14ac:dyDescent="0.25">
      <c r="A15" s="13" t="s">
        <v>171</v>
      </c>
      <c r="B15" s="24">
        <v>29419.400000000009</v>
      </c>
      <c r="C15" s="160">
        <v>27725.95</v>
      </c>
      <c r="D15" s="258">
        <f t="shared" si="3"/>
        <v>3.816232440951485E-2</v>
      </c>
      <c r="E15" s="259">
        <f t="shared" si="4"/>
        <v>3.6523609020159491E-2</v>
      </c>
      <c r="F15" s="64">
        <f t="shared" si="5"/>
        <v>-5.7562356812171818E-2</v>
      </c>
      <c r="G15" s="1"/>
      <c r="H15" s="24">
        <v>9310.6399999999976</v>
      </c>
      <c r="I15" s="160">
        <v>10400.780999999999</v>
      </c>
      <c r="J15" s="258">
        <f t="shared" si="0"/>
        <v>4.4816866418701543E-2</v>
      </c>
      <c r="K15" s="259">
        <f t="shared" si="6"/>
        <v>4.8851294524094688E-2</v>
      </c>
      <c r="L15" s="64">
        <f t="shared" si="7"/>
        <v>0.11708550647431344</v>
      </c>
      <c r="M15" s="1"/>
      <c r="N15" s="47">
        <f t="shared" si="1"/>
        <v>3.1647960189534778</v>
      </c>
      <c r="O15" s="163">
        <f t="shared" si="2"/>
        <v>3.7512802987814657</v>
      </c>
      <c r="P15" s="64">
        <f t="shared" si="8"/>
        <v>0.18531503335937718</v>
      </c>
      <c r="Q15" s="3"/>
    </row>
    <row r="16" spans="1:17" ht="20.100000000000001" customHeight="1" x14ac:dyDescent="0.25">
      <c r="A16" s="13" t="s">
        <v>172</v>
      </c>
      <c r="B16" s="24">
        <v>57213.189999999995</v>
      </c>
      <c r="C16" s="160">
        <v>78482.599999999991</v>
      </c>
      <c r="D16" s="258">
        <f t="shared" si="3"/>
        <v>7.421593633055773E-2</v>
      </c>
      <c r="E16" s="259">
        <f t="shared" si="4"/>
        <v>0.10338573781188989</v>
      </c>
      <c r="F16" s="64">
        <f t="shared" si="5"/>
        <v>0.37175710705870446</v>
      </c>
      <c r="G16" s="1"/>
      <c r="H16" s="24">
        <v>6517.1250000000027</v>
      </c>
      <c r="I16" s="160">
        <v>9532.8699999999972</v>
      </c>
      <c r="J16" s="258">
        <f t="shared" si="0"/>
        <v>3.1370251729094939E-2</v>
      </c>
      <c r="K16" s="259">
        <f t="shared" si="6"/>
        <v>4.477481450959369E-2</v>
      </c>
      <c r="L16" s="64">
        <f t="shared" si="7"/>
        <v>0.46274162303162714</v>
      </c>
      <c r="M16" s="1"/>
      <c r="N16" s="47">
        <f t="shared" si="1"/>
        <v>1.1390948485829935</v>
      </c>
      <c r="O16" s="163">
        <f t="shared" si="2"/>
        <v>1.2146475779344719</v>
      </c>
      <c r="P16" s="64">
        <f t="shared" si="8"/>
        <v>6.6326987120926897E-2</v>
      </c>
      <c r="Q16" s="3"/>
    </row>
    <row r="17" spans="1:17" ht="20.100000000000001" customHeight="1" x14ac:dyDescent="0.25">
      <c r="A17" s="13" t="s">
        <v>173</v>
      </c>
      <c r="B17" s="24">
        <v>31701.310000000012</v>
      </c>
      <c r="C17" s="160">
        <v>33166.110000000008</v>
      </c>
      <c r="D17" s="258">
        <f t="shared" si="3"/>
        <v>4.1122377629271754E-2</v>
      </c>
      <c r="E17" s="259">
        <f t="shared" si="4"/>
        <v>4.3689973990416998E-2</v>
      </c>
      <c r="F17" s="64">
        <f t="shared" si="5"/>
        <v>4.6206292421354038E-2</v>
      </c>
      <c r="G17" s="1"/>
      <c r="H17" s="24">
        <v>7285.0479999999998</v>
      </c>
      <c r="I17" s="160">
        <v>7844.7439999999988</v>
      </c>
      <c r="J17" s="258">
        <f t="shared" si="0"/>
        <v>3.5066657401621036E-2</v>
      </c>
      <c r="K17" s="259">
        <f t="shared" si="6"/>
        <v>3.6845877209617683E-2</v>
      </c>
      <c r="L17" s="64">
        <f t="shared" si="7"/>
        <v>7.6828045607935463E-2</v>
      </c>
      <c r="M17" s="1"/>
      <c r="N17" s="47">
        <f t="shared" si="1"/>
        <v>2.2980274316739582</v>
      </c>
      <c r="O17" s="163">
        <f t="shared" si="2"/>
        <v>2.3652891460590335</v>
      </c>
      <c r="P17" s="64">
        <f t="shared" si="8"/>
        <v>2.9269326143804866E-2</v>
      </c>
      <c r="Q17" s="3"/>
    </row>
    <row r="18" spans="1:17" ht="20.100000000000001" customHeight="1" x14ac:dyDescent="0.25">
      <c r="A18" s="13" t="s">
        <v>174</v>
      </c>
      <c r="B18" s="24">
        <v>35638.589999999997</v>
      </c>
      <c r="C18" s="160">
        <v>27935.219999999983</v>
      </c>
      <c r="D18" s="258">
        <f t="shared" si="3"/>
        <v>4.6229747482195126E-2</v>
      </c>
      <c r="E18" s="259">
        <f t="shared" si="4"/>
        <v>3.6799282014579812E-2</v>
      </c>
      <c r="F18" s="64">
        <f t="shared" si="5"/>
        <v>-0.21615249088137364</v>
      </c>
      <c r="G18" s="1"/>
      <c r="H18" s="24">
        <v>7951.0000000000009</v>
      </c>
      <c r="I18" s="160">
        <v>6697.9670000000006</v>
      </c>
      <c r="J18" s="258">
        <f t="shared" si="0"/>
        <v>3.8272224561909395E-2</v>
      </c>
      <c r="K18" s="259">
        <f t="shared" si="6"/>
        <v>3.1459595065953888E-2</v>
      </c>
      <c r="L18" s="64">
        <f t="shared" si="7"/>
        <v>-0.15759439064268649</v>
      </c>
      <c r="M18" s="1"/>
      <c r="N18" s="47">
        <f t="shared" si="1"/>
        <v>2.2310085780610294</v>
      </c>
      <c r="O18" s="163">
        <f t="shared" si="2"/>
        <v>2.3976782713721261</v>
      </c>
      <c r="P18" s="64">
        <f t="shared" si="8"/>
        <v>7.4705984974719114E-2</v>
      </c>
      <c r="Q18" s="3"/>
    </row>
    <row r="19" spans="1:17" ht="20.100000000000001" customHeight="1" x14ac:dyDescent="0.25">
      <c r="A19" s="13" t="s">
        <v>175</v>
      </c>
      <c r="B19" s="24">
        <v>13171.639999999996</v>
      </c>
      <c r="C19" s="160">
        <v>21990.289999999997</v>
      </c>
      <c r="D19" s="258">
        <f t="shared" si="3"/>
        <v>1.7086018025022329E-2</v>
      </c>
      <c r="E19" s="259">
        <f t="shared" si="4"/>
        <v>2.8967979607548988E-2</v>
      </c>
      <c r="F19" s="64">
        <f t="shared" si="5"/>
        <v>0.66951799472199391</v>
      </c>
      <c r="G19" s="1"/>
      <c r="H19" s="24">
        <v>4096.5369999999994</v>
      </c>
      <c r="I19" s="160">
        <v>4533.4469999999992</v>
      </c>
      <c r="J19" s="258">
        <f t="shared" si="0"/>
        <v>1.9718725190563526E-2</v>
      </c>
      <c r="K19" s="259">
        <f t="shared" si="6"/>
        <v>2.1293088913839592E-2</v>
      </c>
      <c r="L19" s="64">
        <f t="shared" si="7"/>
        <v>0.10665349782023205</v>
      </c>
      <c r="M19" s="1"/>
      <c r="N19" s="47">
        <f t="shared" si="1"/>
        <v>3.1101191651153544</v>
      </c>
      <c r="O19" s="163">
        <f t="shared" si="2"/>
        <v>2.0615676282577446</v>
      </c>
      <c r="P19" s="64">
        <f t="shared" si="8"/>
        <v>-0.33714191681742811</v>
      </c>
      <c r="Q19" s="3"/>
    </row>
    <row r="20" spans="1:17" ht="20.100000000000001" customHeight="1" x14ac:dyDescent="0.25">
      <c r="A20" s="13" t="s">
        <v>176</v>
      </c>
      <c r="B20" s="24">
        <v>6263.5200000000013</v>
      </c>
      <c r="C20" s="160">
        <v>7559.6699999999983</v>
      </c>
      <c r="D20" s="258">
        <f t="shared" si="3"/>
        <v>8.1249271632149005E-3</v>
      </c>
      <c r="E20" s="259">
        <f t="shared" si="4"/>
        <v>9.9584119354405899E-3</v>
      </c>
      <c r="F20" s="64">
        <f t="shared" si="5"/>
        <v>0.20693635527626583</v>
      </c>
      <c r="G20" s="1"/>
      <c r="H20" s="24">
        <v>3417.150000000001</v>
      </c>
      <c r="I20" s="160">
        <v>3881.9230000000002</v>
      </c>
      <c r="J20" s="258">
        <f t="shared" si="0"/>
        <v>1.644848851235426E-2</v>
      </c>
      <c r="K20" s="259">
        <f t="shared" si="6"/>
        <v>1.8232954216885946E-2</v>
      </c>
      <c r="L20" s="64">
        <f t="shared" si="7"/>
        <v>0.13601188124606736</v>
      </c>
      <c r="M20" s="1"/>
      <c r="N20" s="47">
        <f t="shared" si="1"/>
        <v>5.455638363092957</v>
      </c>
      <c r="O20" s="163">
        <f t="shared" si="2"/>
        <v>5.1350429317681865</v>
      </c>
      <c r="P20" s="64">
        <f t="shared" si="8"/>
        <v>-5.8764054724297347E-2</v>
      </c>
      <c r="Q20" s="3"/>
    </row>
    <row r="21" spans="1:17" ht="20.100000000000001" customHeight="1" x14ac:dyDescent="0.25">
      <c r="A21" s="13" t="s">
        <v>177</v>
      </c>
      <c r="B21" s="24">
        <v>13675.040000000003</v>
      </c>
      <c r="C21" s="160">
        <v>12769.300000000007</v>
      </c>
      <c r="D21" s="258">
        <f t="shared" si="3"/>
        <v>1.7739019585480735E-2</v>
      </c>
      <c r="E21" s="259">
        <f t="shared" si="4"/>
        <v>1.6821097948352456E-2</v>
      </c>
      <c r="F21" s="64">
        <f t="shared" si="5"/>
        <v>-6.6233078660098685E-2</v>
      </c>
      <c r="G21" s="1"/>
      <c r="H21" s="24">
        <v>3066.1350000000002</v>
      </c>
      <c r="I21" s="160">
        <v>3347.7820000000015</v>
      </c>
      <c r="J21" s="258">
        <f t="shared" si="0"/>
        <v>1.4758874010455296E-2</v>
      </c>
      <c r="K21" s="259">
        <f t="shared" si="6"/>
        <v>1.5724154223078327E-2</v>
      </c>
      <c r="L21" s="64">
        <f t="shared" si="7"/>
        <v>9.1857338310283559E-2</v>
      </c>
      <c r="M21" s="1"/>
      <c r="N21" s="47">
        <f t="shared" si="1"/>
        <v>2.2421396939241127</v>
      </c>
      <c r="O21" s="163">
        <f t="shared" si="2"/>
        <v>2.6217427736837569</v>
      </c>
      <c r="P21" s="64">
        <f t="shared" si="8"/>
        <v>0.16930393801435109</v>
      </c>
      <c r="Q21" s="3"/>
    </row>
    <row r="22" spans="1:17" ht="20.100000000000001" customHeight="1" x14ac:dyDescent="0.25">
      <c r="A22" s="13" t="s">
        <v>178</v>
      </c>
      <c r="B22" s="24">
        <v>12870.190000000004</v>
      </c>
      <c r="C22" s="160">
        <v>10745.459999999997</v>
      </c>
      <c r="D22" s="258">
        <f t="shared" si="3"/>
        <v>1.6694982426293328E-2</v>
      </c>
      <c r="E22" s="259">
        <f t="shared" si="4"/>
        <v>1.4155077816333178E-2</v>
      </c>
      <c r="F22" s="64">
        <f t="shared" si="5"/>
        <v>-0.16508924887666818</v>
      </c>
      <c r="G22" s="1"/>
      <c r="H22" s="24">
        <v>3323.2299999999996</v>
      </c>
      <c r="I22" s="160">
        <v>2980.1029999999987</v>
      </c>
      <c r="J22" s="258">
        <f t="shared" si="0"/>
        <v>1.5996403575760799E-2</v>
      </c>
      <c r="K22" s="259">
        <f t="shared" si="6"/>
        <v>1.3997207456357181E-2</v>
      </c>
      <c r="L22" s="64">
        <f t="shared" si="7"/>
        <v>-0.10325105394450607</v>
      </c>
      <c r="M22" s="1"/>
      <c r="N22" s="47">
        <f t="shared" si="1"/>
        <v>2.5821141723626444</v>
      </c>
      <c r="O22" s="163">
        <f t="shared" si="2"/>
        <v>2.7733600981251612</v>
      </c>
      <c r="P22" s="64">
        <f t="shared" si="8"/>
        <v>7.4065634978303846E-2</v>
      </c>
      <c r="Q22" s="3"/>
    </row>
    <row r="23" spans="1:17" ht="20.100000000000001" customHeight="1" x14ac:dyDescent="0.25">
      <c r="A23" s="13" t="s">
        <v>179</v>
      </c>
      <c r="B23" s="24">
        <v>6194.8600000000015</v>
      </c>
      <c r="C23" s="160">
        <v>8194.380000000001</v>
      </c>
      <c r="D23" s="258">
        <f t="shared" si="3"/>
        <v>8.0358626277737526E-3</v>
      </c>
      <c r="E23" s="259">
        <f t="shared" si="4"/>
        <v>1.0794520342228654E-2</v>
      </c>
      <c r="F23" s="64">
        <f t="shared" si="5"/>
        <v>0.32277081322257467</v>
      </c>
      <c r="G23" s="1"/>
      <c r="H23" s="24">
        <v>2019.3389999999997</v>
      </c>
      <c r="I23" s="160">
        <v>2782.2479999999987</v>
      </c>
      <c r="J23" s="258">
        <f t="shared" si="0"/>
        <v>9.720110133897817E-3</v>
      </c>
      <c r="K23" s="259">
        <f t="shared" si="6"/>
        <v>1.306790485128697E-2</v>
      </c>
      <c r="L23" s="64">
        <f t="shared" si="7"/>
        <v>0.37780134984764768</v>
      </c>
      <c r="M23" s="1"/>
      <c r="N23" s="47">
        <f t="shared" si="1"/>
        <v>3.2597007841985115</v>
      </c>
      <c r="O23" s="163">
        <f t="shared" si="2"/>
        <v>3.395312397033087</v>
      </c>
      <c r="P23" s="64">
        <f t="shared" si="8"/>
        <v>4.1602472684596221E-2</v>
      </c>
      <c r="Q23" s="3"/>
    </row>
    <row r="24" spans="1:17" ht="20.100000000000001" customHeight="1" x14ac:dyDescent="0.25">
      <c r="A24" s="13" t="s">
        <v>180</v>
      </c>
      <c r="B24" s="24">
        <v>13959.590000000004</v>
      </c>
      <c r="C24" s="160">
        <v>11694.110000000002</v>
      </c>
      <c r="D24" s="258">
        <f t="shared" si="3"/>
        <v>1.8108132803654031E-2</v>
      </c>
      <c r="E24" s="259">
        <f t="shared" si="4"/>
        <v>1.5404741820523277E-2</v>
      </c>
      <c r="F24" s="64">
        <f t="shared" si="5"/>
        <v>-0.16228843397263107</v>
      </c>
      <c r="G24" s="1"/>
      <c r="H24" s="24">
        <v>3334.0099999999993</v>
      </c>
      <c r="I24" s="160">
        <v>2625.3849999999993</v>
      </c>
      <c r="J24" s="258">
        <f t="shared" si="0"/>
        <v>1.6048293222443905E-2</v>
      </c>
      <c r="K24" s="259">
        <f t="shared" si="6"/>
        <v>1.233113704385664E-2</v>
      </c>
      <c r="L24" s="64">
        <f t="shared" si="7"/>
        <v>-0.21254435349624032</v>
      </c>
      <c r="M24" s="1"/>
      <c r="N24" s="47">
        <f t="shared" si="1"/>
        <v>2.3883294566674222</v>
      </c>
      <c r="O24" s="163">
        <f t="shared" si="2"/>
        <v>2.245049003301661</v>
      </c>
      <c r="P24" s="64">
        <f t="shared" si="8"/>
        <v>-5.9991913161632625E-2</v>
      </c>
      <c r="Q24" s="3"/>
    </row>
    <row r="25" spans="1:17" ht="20.100000000000001" customHeight="1" x14ac:dyDescent="0.25">
      <c r="A25" s="13" t="s">
        <v>181</v>
      </c>
      <c r="B25" s="24">
        <v>5230.9999999999982</v>
      </c>
      <c r="C25" s="160">
        <v>4634.6400000000021</v>
      </c>
      <c r="D25" s="258">
        <f t="shared" si="3"/>
        <v>6.7855605140204099E-3</v>
      </c>
      <c r="E25" s="259">
        <f t="shared" si="4"/>
        <v>6.1052472254040724E-3</v>
      </c>
      <c r="F25" s="64">
        <f t="shared" si="5"/>
        <v>-0.11400497036895359</v>
      </c>
      <c r="G25" s="1"/>
      <c r="H25" s="24">
        <v>1653.527</v>
      </c>
      <c r="I25" s="160">
        <v>2139.0680000000016</v>
      </c>
      <c r="J25" s="258">
        <f t="shared" si="0"/>
        <v>7.9592701123356001E-3</v>
      </c>
      <c r="K25" s="259">
        <f t="shared" si="6"/>
        <v>1.0046960980628883E-2</v>
      </c>
      <c r="L25" s="64">
        <f t="shared" si="7"/>
        <v>0.29363959584572946</v>
      </c>
      <c r="M25" s="1"/>
      <c r="N25" s="47">
        <f t="shared" si="1"/>
        <v>3.1610151022749005</v>
      </c>
      <c r="O25" s="163">
        <f t="shared" si="2"/>
        <v>4.6153919182503937</v>
      </c>
      <c r="P25" s="64">
        <f t="shared" si="8"/>
        <v>0.46009802829756052</v>
      </c>
      <c r="Q25" s="3"/>
    </row>
    <row r="26" spans="1:17" ht="20.100000000000001" customHeight="1" x14ac:dyDescent="0.25">
      <c r="A26" s="13" t="s">
        <v>182</v>
      </c>
      <c r="B26" s="24">
        <v>9752.590000000002</v>
      </c>
      <c r="C26" s="160">
        <v>6054.5300000000007</v>
      </c>
      <c r="D26" s="258">
        <f t="shared" si="3"/>
        <v>1.2650886945790547E-2</v>
      </c>
      <c r="E26" s="259">
        <f t="shared" si="4"/>
        <v>7.975679337257199E-3</v>
      </c>
      <c r="F26" s="64">
        <f t="shared" si="5"/>
        <v>-0.37918747737780434</v>
      </c>
      <c r="G26" s="1"/>
      <c r="H26" s="24">
        <v>3925.1760000000008</v>
      </c>
      <c r="I26" s="160">
        <v>1862.4869999999999</v>
      </c>
      <c r="J26" s="258">
        <f t="shared" si="0"/>
        <v>1.8893877162245918E-2</v>
      </c>
      <c r="K26" s="259">
        <f t="shared" si="6"/>
        <v>8.7478912385807895E-3</v>
      </c>
      <c r="L26" s="64">
        <f t="shared" si="7"/>
        <v>-0.52550229594800357</v>
      </c>
      <c r="M26" s="1"/>
      <c r="N26" s="47">
        <f t="shared" si="1"/>
        <v>4.0247523991062888</v>
      </c>
      <c r="O26" s="163">
        <f t="shared" si="2"/>
        <v>3.0761875818601938</v>
      </c>
      <c r="P26" s="64">
        <f t="shared" si="8"/>
        <v>-0.23568277577938143</v>
      </c>
      <c r="Q26" s="3"/>
    </row>
    <row r="27" spans="1:17" ht="20.100000000000001" customHeight="1" x14ac:dyDescent="0.25">
      <c r="A27" s="13" t="s">
        <v>183</v>
      </c>
      <c r="B27" s="24">
        <v>1965.6199999999992</v>
      </c>
      <c r="C27" s="160">
        <v>2333.0200000000009</v>
      </c>
      <c r="D27" s="258">
        <f t="shared" si="3"/>
        <v>2.5497674359718598E-3</v>
      </c>
      <c r="E27" s="259">
        <f t="shared" si="4"/>
        <v>3.0733053444954102E-3</v>
      </c>
      <c r="F27" s="64">
        <f t="shared" si="5"/>
        <v>0.18691303507290413</v>
      </c>
      <c r="G27" s="1"/>
      <c r="H27" s="24">
        <v>1193.7890000000002</v>
      </c>
      <c r="I27" s="160">
        <v>1665.1910000000003</v>
      </c>
      <c r="J27" s="258">
        <f t="shared" si="0"/>
        <v>5.7463162731149868E-3</v>
      </c>
      <c r="K27" s="259">
        <f t="shared" si="6"/>
        <v>7.8212141934217994E-3</v>
      </c>
      <c r="L27" s="64">
        <f t="shared" si="7"/>
        <v>0.39487882699539029</v>
      </c>
      <c r="M27" s="1"/>
      <c r="N27" s="47">
        <f t="shared" si="1"/>
        <v>6.0733458145521544</v>
      </c>
      <c r="O27" s="163">
        <f t="shared" si="2"/>
        <v>7.1374913202630053</v>
      </c>
      <c r="P27" s="64">
        <f t="shared" si="8"/>
        <v>0.17521569464414244</v>
      </c>
      <c r="Q27" s="3"/>
    </row>
    <row r="28" spans="1:17" ht="20.100000000000001" customHeight="1" x14ac:dyDescent="0.25">
      <c r="A28" s="13" t="s">
        <v>184</v>
      </c>
      <c r="B28" s="24">
        <v>181.75</v>
      </c>
      <c r="C28" s="160">
        <v>656.7399999999999</v>
      </c>
      <c r="D28" s="258">
        <f t="shared" si="3"/>
        <v>2.3576287964504109E-4</v>
      </c>
      <c r="E28" s="259">
        <f t="shared" si="4"/>
        <v>8.6512869668666133E-4</v>
      </c>
      <c r="F28" s="64">
        <f t="shared" si="5"/>
        <v>2.6134250343878951</v>
      </c>
      <c r="G28" s="1"/>
      <c r="H28" s="24">
        <v>402.12400000000008</v>
      </c>
      <c r="I28" s="160">
        <v>1486.5140000000001</v>
      </c>
      <c r="J28" s="258">
        <f t="shared" si="0"/>
        <v>1.9356282266046101E-3</v>
      </c>
      <c r="K28" s="259">
        <f t="shared" si="6"/>
        <v>6.9819884899211026E-3</v>
      </c>
      <c r="L28" s="64">
        <f t="shared" si="7"/>
        <v>2.6966557579254156</v>
      </c>
      <c r="M28" s="1"/>
      <c r="N28" s="47">
        <f t="shared" si="1"/>
        <v>22.125116918844569</v>
      </c>
      <c r="O28" s="163">
        <f t="shared" si="2"/>
        <v>22.634741297926126</v>
      </c>
      <c r="P28" s="64">
        <f t="shared" si="8"/>
        <v>2.3033748519877727E-2</v>
      </c>
      <c r="Q28" s="3"/>
    </row>
    <row r="29" spans="1:17" ht="20.100000000000001" customHeight="1" x14ac:dyDescent="0.25">
      <c r="A29" s="13" t="s">
        <v>185</v>
      </c>
      <c r="B29" s="24">
        <v>22444.869999999995</v>
      </c>
      <c r="C29" s="160">
        <v>19081.169999999998</v>
      </c>
      <c r="D29" s="258">
        <f t="shared" si="3"/>
        <v>2.9115087672399408E-2</v>
      </c>
      <c r="E29" s="259">
        <f t="shared" si="4"/>
        <v>2.5135773263934926E-2</v>
      </c>
      <c r="F29" s="64">
        <f t="shared" si="5"/>
        <v>-0.14986498028279949</v>
      </c>
      <c r="G29" s="1"/>
      <c r="H29" s="24">
        <v>1449.2660000000001</v>
      </c>
      <c r="I29" s="160">
        <v>1426.62</v>
      </c>
      <c r="J29" s="258">
        <f t="shared" si="0"/>
        <v>6.9760575779072038E-3</v>
      </c>
      <c r="K29" s="259">
        <f t="shared" si="6"/>
        <v>6.7006731315623277E-3</v>
      </c>
      <c r="L29" s="64">
        <f t="shared" si="7"/>
        <v>-1.5625840942932619E-2</v>
      </c>
      <c r="M29" s="1"/>
      <c r="N29" s="47">
        <f t="shared" si="1"/>
        <v>0.64570033152341733</v>
      </c>
      <c r="O29" s="163">
        <f t="shared" si="2"/>
        <v>0.74765855552882754</v>
      </c>
      <c r="P29" s="64">
        <f t="shared" si="8"/>
        <v>0.15790331679845598</v>
      </c>
      <c r="Q29" s="3"/>
    </row>
    <row r="30" spans="1:17" ht="20.100000000000001" customHeight="1" x14ac:dyDescent="0.25">
      <c r="A30" s="13" t="s">
        <v>186</v>
      </c>
      <c r="B30" s="24">
        <v>2672.73</v>
      </c>
      <c r="C30" s="160">
        <v>4692.8099999999995</v>
      </c>
      <c r="D30" s="258">
        <f t="shared" si="3"/>
        <v>3.4670179989749143E-3</v>
      </c>
      <c r="E30" s="259">
        <f t="shared" si="4"/>
        <v>6.1818750176601571E-3</v>
      </c>
      <c r="F30" s="64">
        <f t="shared" si="5"/>
        <v>0.75581147366176138</v>
      </c>
      <c r="G30" s="1"/>
      <c r="H30" s="24">
        <v>898.73399999999992</v>
      </c>
      <c r="I30" s="160">
        <v>1213.8739999999998</v>
      </c>
      <c r="J30" s="258">
        <f t="shared" si="0"/>
        <v>4.3260658369290743E-3</v>
      </c>
      <c r="K30" s="259">
        <f t="shared" si="6"/>
        <v>5.701429180091467E-3</v>
      </c>
      <c r="L30" s="64">
        <f t="shared" si="7"/>
        <v>0.35064880153638328</v>
      </c>
      <c r="M30" s="1"/>
      <c r="N30" s="47">
        <f t="shared" si="1"/>
        <v>3.3626067728502314</v>
      </c>
      <c r="O30" s="163">
        <f t="shared" si="2"/>
        <v>2.5866676895079923</v>
      </c>
      <c r="P30" s="64">
        <f t="shared" si="8"/>
        <v>-0.23075522526368233</v>
      </c>
      <c r="Q30" s="3"/>
    </row>
    <row r="31" spans="1:17" ht="20.100000000000001" customHeight="1" x14ac:dyDescent="0.25">
      <c r="A31" s="13" t="s">
        <v>187</v>
      </c>
      <c r="B31" s="24">
        <v>9241.9800000000014</v>
      </c>
      <c r="C31" s="160">
        <v>4953.8300000000008</v>
      </c>
      <c r="D31" s="258">
        <f t="shared" si="3"/>
        <v>1.1988532701083231E-2</v>
      </c>
      <c r="E31" s="259">
        <f t="shared" si="4"/>
        <v>6.5257186885331869E-3</v>
      </c>
      <c r="F31" s="64">
        <f t="shared" si="5"/>
        <v>-0.4639860722485874</v>
      </c>
      <c r="G31" s="1"/>
      <c r="H31" s="24">
        <v>2206.9669999999996</v>
      </c>
      <c r="I31" s="160">
        <v>1210.0830000000001</v>
      </c>
      <c r="J31" s="258">
        <f t="shared" si="0"/>
        <v>1.0623259542790022E-2</v>
      </c>
      <c r="K31" s="259">
        <f t="shared" si="6"/>
        <v>5.6836232809440055E-3</v>
      </c>
      <c r="L31" s="64">
        <f t="shared" si="7"/>
        <v>-0.45169864343236654</v>
      </c>
      <c r="M31" s="1"/>
      <c r="N31" s="47">
        <f t="shared" si="1"/>
        <v>2.3879807140894043</v>
      </c>
      <c r="O31" s="163">
        <f t="shared" si="2"/>
        <v>2.442722095832921</v>
      </c>
      <c r="P31" s="64">
        <f t="shared" si="8"/>
        <v>2.2923711829218419E-2</v>
      </c>
      <c r="Q31" s="3"/>
    </row>
    <row r="32" spans="1:17" ht="20.100000000000001" customHeight="1" thickBot="1" x14ac:dyDescent="0.3">
      <c r="A32" s="13" t="s">
        <v>17</v>
      </c>
      <c r="B32" s="24">
        <f>B33-SUM(B7:B31)</f>
        <v>76071.300000000047</v>
      </c>
      <c r="C32" s="160">
        <f>C33-SUM(C7:C31)</f>
        <v>74381.399999999907</v>
      </c>
      <c r="D32" s="258">
        <f t="shared" si="3"/>
        <v>9.8678342483311282E-2</v>
      </c>
      <c r="E32" s="259">
        <f t="shared" si="4"/>
        <v>9.7983195236667722E-2</v>
      </c>
      <c r="F32" s="64">
        <f t="shared" si="5"/>
        <v>-2.2214685433272978E-2</v>
      </c>
      <c r="G32" s="1"/>
      <c r="H32" s="24">
        <f>H33-SUM(H7:H31)</f>
        <v>16517.922999999893</v>
      </c>
      <c r="I32" s="160">
        <f>I33-SUM(I7:I31)</f>
        <v>17612.885999999911</v>
      </c>
      <c r="J32" s="258">
        <f t="shared" si="0"/>
        <v>7.9509201151090933E-2</v>
      </c>
      <c r="K32" s="259">
        <f t="shared" si="6"/>
        <v>8.2725737750395822E-2</v>
      </c>
      <c r="L32" s="64">
        <f t="shared" si="7"/>
        <v>6.6289387594313465E-2</v>
      </c>
      <c r="M32" s="1"/>
      <c r="N32" s="47">
        <f t="shared" si="1"/>
        <v>2.1713738295519973</v>
      </c>
      <c r="O32" s="163">
        <f t="shared" si="2"/>
        <v>2.3679153659382499</v>
      </c>
      <c r="P32" s="64">
        <f t="shared" si="8"/>
        <v>9.0514831537231652E-2</v>
      </c>
      <c r="Q32" s="3"/>
    </row>
    <row r="33" spans="1:17" ht="26.25" customHeight="1" thickBot="1" x14ac:dyDescent="0.3">
      <c r="A33" s="41" t="s">
        <v>18</v>
      </c>
      <c r="B33" s="42">
        <v>770901.68</v>
      </c>
      <c r="C33" s="168">
        <v>759124.04999999993</v>
      </c>
      <c r="D33" s="313">
        <f>SUM(D7:D32)</f>
        <v>0.99999999999999989</v>
      </c>
      <c r="E33" s="314">
        <f>SUM(E7:E32)</f>
        <v>0.99999999999999978</v>
      </c>
      <c r="F33" s="69">
        <f t="shared" si="5"/>
        <v>-1.5277732952923543E-2</v>
      </c>
      <c r="G33" s="68"/>
      <c r="H33" s="42">
        <v>207748.57199999996</v>
      </c>
      <c r="I33" s="168">
        <v>212906.96799999994</v>
      </c>
      <c r="J33" s="313">
        <f>SUM(J7:J32)</f>
        <v>0.99999999999999967</v>
      </c>
      <c r="K33" s="314">
        <f>SUM(K7:K32)</f>
        <v>0.99999999999999978</v>
      </c>
      <c r="L33" s="69">
        <f t="shared" si="7"/>
        <v>2.4829994980663357E-2</v>
      </c>
      <c r="M33" s="68"/>
      <c r="N33" s="43">
        <f t="shared" si="1"/>
        <v>2.6948776658522777</v>
      </c>
      <c r="O33" s="170">
        <f t="shared" si="2"/>
        <v>2.804640005806692</v>
      </c>
      <c r="P33" s="69">
        <f t="shared" si="8"/>
        <v>4.072998984156153E-2</v>
      </c>
      <c r="Q33" s="3"/>
    </row>
    <row r="35" spans="1:17" ht="15.75" thickBot="1" x14ac:dyDescent="0.3">
      <c r="L35" s="15"/>
    </row>
    <row r="36" spans="1:17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49"/>
      <c r="L36" s="148" t="s">
        <v>0</v>
      </c>
      <c r="N36" s="461" t="s">
        <v>22</v>
      </c>
      <c r="O36" s="449"/>
      <c r="P36" s="148" t="s">
        <v>0</v>
      </c>
    </row>
    <row r="37" spans="1:17" x14ac:dyDescent="0.25">
      <c r="A37" s="467"/>
      <c r="B37" s="456" t="str">
        <f>B5</f>
        <v>jan-mar</v>
      </c>
      <c r="C37" s="458"/>
      <c r="D37" s="456" t="str">
        <f>B37</f>
        <v>jan-mar</v>
      </c>
      <c r="E37" s="458"/>
      <c r="F37" s="149" t="str">
        <f>F5</f>
        <v>2022 / 2021</v>
      </c>
      <c r="H37" s="459" t="str">
        <f>B37</f>
        <v>jan-mar</v>
      </c>
      <c r="I37" s="458"/>
      <c r="J37" s="456" t="str">
        <f>H37</f>
        <v>jan-mar</v>
      </c>
      <c r="K37" s="458"/>
      <c r="L37" s="149" t="str">
        <f>F37</f>
        <v>2022 / 2021</v>
      </c>
      <c r="N37" s="459" t="str">
        <f>B37</f>
        <v>jan-mar</v>
      </c>
      <c r="O37" s="457"/>
      <c r="P37" s="149" t="str">
        <f>L37</f>
        <v>2022 / 2021</v>
      </c>
    </row>
    <row r="38" spans="1:17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49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22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163</v>
      </c>
      <c r="B39" s="24">
        <v>103783.36</v>
      </c>
      <c r="C39" s="167">
        <v>94200.589999999982</v>
      </c>
      <c r="D39" s="309">
        <f>B39/$B$62</f>
        <v>0.2850010333630445</v>
      </c>
      <c r="E39" s="308">
        <f>C39/$C$62</f>
        <v>0.27219357754318801</v>
      </c>
      <c r="F39" s="64">
        <f>(C39-B39)/B39</f>
        <v>-9.2334358802798625E-2</v>
      </c>
      <c r="H39" s="45">
        <v>27521.334999999995</v>
      </c>
      <c r="I39" s="167">
        <v>25416.707000000009</v>
      </c>
      <c r="J39" s="312">
        <f>H39/$H$62</f>
        <v>0.27329274153204497</v>
      </c>
      <c r="K39" s="308">
        <f>I39/$I$62</f>
        <v>0.25933473206532021</v>
      </c>
      <c r="L39" s="64">
        <f>(I39-H39)/H39</f>
        <v>-7.6472598440445794E-2</v>
      </c>
      <c r="N39" s="47">
        <f t="shared" ref="N39:N62" si="9">(H39/B39)*10</f>
        <v>2.6518061276875211</v>
      </c>
      <c r="O39" s="169">
        <f t="shared" ref="O39:O62" si="10">(I39/C39)*10</f>
        <v>2.6981473258288524</v>
      </c>
      <c r="P39" s="64">
        <f>(O39-N39)/N39</f>
        <v>1.747533413452915E-2</v>
      </c>
    </row>
    <row r="40" spans="1:17" ht="20.100000000000001" customHeight="1" x14ac:dyDescent="0.25">
      <c r="A40" s="44" t="s">
        <v>168</v>
      </c>
      <c r="B40" s="24">
        <v>57904.400000000009</v>
      </c>
      <c r="C40" s="160">
        <v>50176.430000000008</v>
      </c>
      <c r="D40" s="309">
        <f t="shared" ref="D40:D61" si="11">B40/$B$62</f>
        <v>0.15901213678442361</v>
      </c>
      <c r="E40" s="259">
        <f t="shared" ref="E40:E61" si="12">C40/$C$62</f>
        <v>0.14498531261901171</v>
      </c>
      <c r="F40" s="64">
        <f t="shared" ref="F40:F62" si="13">(C40-B40)/B40</f>
        <v>-0.13346084235394892</v>
      </c>
      <c r="H40" s="24">
        <v>13925.795999999997</v>
      </c>
      <c r="I40" s="160">
        <v>13045.305</v>
      </c>
      <c r="J40" s="309">
        <f t="shared" ref="J40:J62" si="14">H40/$H$62</f>
        <v>0.13828613208101953</v>
      </c>
      <c r="K40" s="259">
        <f t="shared" ref="K40:K62" si="15">I40/$I$62</f>
        <v>0.13310538917906953</v>
      </c>
      <c r="L40" s="64">
        <f t="shared" ref="L40:L62" si="16">(I40-H40)/H40</f>
        <v>-6.3227337238029091E-2</v>
      </c>
      <c r="N40" s="47">
        <f t="shared" si="9"/>
        <v>2.4049633533893786</v>
      </c>
      <c r="O40" s="163">
        <f t="shared" si="10"/>
        <v>2.5998870385956114</v>
      </c>
      <c r="P40" s="64">
        <f t="shared" ref="P40:P62" si="17">(O40-N40)/N40</f>
        <v>8.1050584380640028E-2</v>
      </c>
    </row>
    <row r="41" spans="1:17" ht="20.100000000000001" customHeight="1" x14ac:dyDescent="0.25">
      <c r="A41" s="44" t="s">
        <v>169</v>
      </c>
      <c r="B41" s="24">
        <v>31684.209999999992</v>
      </c>
      <c r="C41" s="160">
        <v>31933.149999999991</v>
      </c>
      <c r="D41" s="309">
        <f t="shared" si="11"/>
        <v>8.7008481815309374E-2</v>
      </c>
      <c r="E41" s="259">
        <f t="shared" si="12"/>
        <v>9.2271166674468316E-2</v>
      </c>
      <c r="F41" s="64">
        <f t="shared" si="13"/>
        <v>7.856910429516745E-3</v>
      </c>
      <c r="H41" s="24">
        <v>11126.242</v>
      </c>
      <c r="I41" s="160">
        <v>11511.373000000007</v>
      </c>
      <c r="J41" s="309">
        <f t="shared" si="14"/>
        <v>0.11048596222272589</v>
      </c>
      <c r="K41" s="259">
        <f t="shared" si="15"/>
        <v>0.11745419391500882</v>
      </c>
      <c r="L41" s="64">
        <f t="shared" si="16"/>
        <v>3.4614652458575562E-2</v>
      </c>
      <c r="N41" s="47">
        <f t="shared" si="9"/>
        <v>3.5116046762725039</v>
      </c>
      <c r="O41" s="163">
        <f t="shared" si="10"/>
        <v>3.6048347876736275</v>
      </c>
      <c r="P41" s="64">
        <f t="shared" si="17"/>
        <v>2.6549147753182008E-2</v>
      </c>
    </row>
    <row r="42" spans="1:17" ht="20.100000000000001" customHeight="1" x14ac:dyDescent="0.25">
      <c r="A42" s="44" t="s">
        <v>170</v>
      </c>
      <c r="B42" s="24">
        <v>31775.629999999986</v>
      </c>
      <c r="C42" s="160">
        <v>29645.22</v>
      </c>
      <c r="D42" s="309">
        <f t="shared" si="11"/>
        <v>8.7259531641312768E-2</v>
      </c>
      <c r="E42" s="259">
        <f t="shared" si="12"/>
        <v>8.5660169313747078E-2</v>
      </c>
      <c r="F42" s="64">
        <f t="shared" si="13"/>
        <v>-6.7045405551360779E-2</v>
      </c>
      <c r="H42" s="24">
        <v>11481.805999999997</v>
      </c>
      <c r="I42" s="160">
        <v>11048.328000000001</v>
      </c>
      <c r="J42" s="309">
        <f t="shared" si="14"/>
        <v>0.1140167887742031</v>
      </c>
      <c r="K42" s="259">
        <f t="shared" si="15"/>
        <v>0.11272959874974262</v>
      </c>
      <c r="L42" s="64">
        <f t="shared" si="16"/>
        <v>-3.7753468400354061E-2</v>
      </c>
      <c r="N42" s="47">
        <f t="shared" si="9"/>
        <v>3.613399954619311</v>
      </c>
      <c r="O42" s="163">
        <f t="shared" si="10"/>
        <v>3.7268497248460299</v>
      </c>
      <c r="P42" s="64">
        <f t="shared" si="17"/>
        <v>3.1396959000258649E-2</v>
      </c>
    </row>
    <row r="43" spans="1:17" ht="20.100000000000001" customHeight="1" x14ac:dyDescent="0.25">
      <c r="A43" s="44" t="s">
        <v>173</v>
      </c>
      <c r="B43" s="24">
        <v>31701.310000000012</v>
      </c>
      <c r="C43" s="160">
        <v>33166.110000000008</v>
      </c>
      <c r="D43" s="309">
        <f t="shared" si="11"/>
        <v>8.7055440380444604E-2</v>
      </c>
      <c r="E43" s="259">
        <f t="shared" si="12"/>
        <v>9.5833817326312992E-2</v>
      </c>
      <c r="F43" s="64">
        <f t="shared" si="13"/>
        <v>4.6206292421354038E-2</v>
      </c>
      <c r="H43" s="24">
        <v>7285.0479999999998</v>
      </c>
      <c r="I43" s="160">
        <v>7844.7439999999988</v>
      </c>
      <c r="J43" s="309">
        <f t="shared" si="14"/>
        <v>7.2342084426956083E-2</v>
      </c>
      <c r="K43" s="259">
        <f t="shared" si="15"/>
        <v>8.0042413966570386E-2</v>
      </c>
      <c r="L43" s="64">
        <f t="shared" si="16"/>
        <v>7.6828045607935463E-2</v>
      </c>
      <c r="N43" s="47">
        <f t="shared" si="9"/>
        <v>2.2980274316739582</v>
      </c>
      <c r="O43" s="163">
        <f t="shared" si="10"/>
        <v>2.3652891460590335</v>
      </c>
      <c r="P43" s="64">
        <f t="shared" si="17"/>
        <v>2.9269326143804866E-2</v>
      </c>
    </row>
    <row r="44" spans="1:17" ht="20.100000000000001" customHeight="1" x14ac:dyDescent="0.25">
      <c r="A44" s="44" t="s">
        <v>174</v>
      </c>
      <c r="B44" s="24">
        <v>35638.589999999997</v>
      </c>
      <c r="C44" s="160">
        <v>27935.219999999983</v>
      </c>
      <c r="D44" s="309">
        <f t="shared" si="11"/>
        <v>9.7867663733394866E-2</v>
      </c>
      <c r="E44" s="259">
        <f t="shared" si="12"/>
        <v>8.0719106655871398E-2</v>
      </c>
      <c r="F44" s="64">
        <f t="shared" si="13"/>
        <v>-0.21615249088137364</v>
      </c>
      <c r="H44" s="24">
        <v>7951.0000000000009</v>
      </c>
      <c r="I44" s="160">
        <v>6697.9670000000006</v>
      </c>
      <c r="J44" s="309">
        <f t="shared" si="14"/>
        <v>7.89551301897706E-2</v>
      </c>
      <c r="K44" s="259">
        <f t="shared" si="15"/>
        <v>6.8341484100491706E-2</v>
      </c>
      <c r="L44" s="64">
        <f t="shared" si="16"/>
        <v>-0.15759439064268649</v>
      </c>
      <c r="N44" s="47">
        <f t="shared" si="9"/>
        <v>2.2310085780610294</v>
      </c>
      <c r="O44" s="163">
        <f t="shared" si="10"/>
        <v>2.3976782713721261</v>
      </c>
      <c r="P44" s="64">
        <f t="shared" si="17"/>
        <v>7.4705984974719114E-2</v>
      </c>
    </row>
    <row r="45" spans="1:17" ht="20.100000000000001" customHeight="1" x14ac:dyDescent="0.25">
      <c r="A45" s="44" t="s">
        <v>175</v>
      </c>
      <c r="B45" s="24">
        <v>13171.639999999996</v>
      </c>
      <c r="C45" s="160">
        <v>21990.289999999997</v>
      </c>
      <c r="D45" s="309">
        <f t="shared" si="11"/>
        <v>3.617083712731993E-2</v>
      </c>
      <c r="E45" s="259">
        <f t="shared" si="12"/>
        <v>6.3541170032079333E-2</v>
      </c>
      <c r="F45" s="64">
        <f t="shared" si="13"/>
        <v>0.66951799472199391</v>
      </c>
      <c r="H45" s="24">
        <v>4096.5369999999994</v>
      </c>
      <c r="I45" s="160">
        <v>4533.4469999999992</v>
      </c>
      <c r="J45" s="309">
        <f t="shared" si="14"/>
        <v>4.0679488386644723E-2</v>
      </c>
      <c r="K45" s="259">
        <f t="shared" si="15"/>
        <v>4.6256199242385297E-2</v>
      </c>
      <c r="L45" s="64">
        <f t="shared" si="16"/>
        <v>0.10665349782023205</v>
      </c>
      <c r="N45" s="47">
        <f t="shared" si="9"/>
        <v>3.1101191651153544</v>
      </c>
      <c r="O45" s="163">
        <f t="shared" si="10"/>
        <v>2.0615676282577446</v>
      </c>
      <c r="P45" s="64">
        <f t="shared" si="17"/>
        <v>-0.33714191681742811</v>
      </c>
    </row>
    <row r="46" spans="1:17" ht="20.100000000000001" customHeight="1" x14ac:dyDescent="0.25">
      <c r="A46" s="44" t="s">
        <v>176</v>
      </c>
      <c r="B46" s="24">
        <v>6263.5200000000013</v>
      </c>
      <c r="C46" s="160">
        <v>7559.6699999999983</v>
      </c>
      <c r="D46" s="309">
        <f t="shared" si="11"/>
        <v>1.7200345724883999E-2</v>
      </c>
      <c r="E46" s="259">
        <f t="shared" si="12"/>
        <v>2.1843744527989813E-2</v>
      </c>
      <c r="F46" s="64">
        <f t="shared" si="13"/>
        <v>0.20693635527626583</v>
      </c>
      <c r="H46" s="24">
        <v>3417.150000000001</v>
      </c>
      <c r="I46" s="160">
        <v>3881.9230000000002</v>
      </c>
      <c r="J46" s="309">
        <f t="shared" si="14"/>
        <v>3.3933030200977821E-2</v>
      </c>
      <c r="K46" s="259">
        <f t="shared" si="15"/>
        <v>3.960849299255028E-2</v>
      </c>
      <c r="L46" s="64">
        <f t="shared" si="16"/>
        <v>0.13601188124606736</v>
      </c>
      <c r="N46" s="47">
        <f t="shared" si="9"/>
        <v>5.455638363092957</v>
      </c>
      <c r="O46" s="163">
        <f t="shared" si="10"/>
        <v>5.1350429317681865</v>
      </c>
      <c r="P46" s="64">
        <f t="shared" si="17"/>
        <v>-5.8764054724297347E-2</v>
      </c>
    </row>
    <row r="47" spans="1:17" ht="20.100000000000001" customHeight="1" x14ac:dyDescent="0.25">
      <c r="A47" s="44" t="s">
        <v>177</v>
      </c>
      <c r="B47" s="24">
        <v>13675.040000000003</v>
      </c>
      <c r="C47" s="160">
        <v>12769.300000000007</v>
      </c>
      <c r="D47" s="309">
        <f t="shared" si="11"/>
        <v>3.7553231378141629E-2</v>
      </c>
      <c r="E47" s="259">
        <f t="shared" si="12"/>
        <v>3.6897024208895429E-2</v>
      </c>
      <c r="F47" s="64">
        <f t="shared" si="13"/>
        <v>-6.6233078660098685E-2</v>
      </c>
      <c r="H47" s="24">
        <v>3066.1350000000002</v>
      </c>
      <c r="I47" s="160">
        <v>3347.7820000000015</v>
      </c>
      <c r="J47" s="309">
        <f t="shared" si="14"/>
        <v>3.0447376192228936E-2</v>
      </c>
      <c r="K47" s="259">
        <f t="shared" si="15"/>
        <v>3.4158482764234638E-2</v>
      </c>
      <c r="L47" s="64">
        <f t="shared" si="16"/>
        <v>9.1857338310283559E-2</v>
      </c>
      <c r="N47" s="47">
        <f t="shared" si="9"/>
        <v>2.2421396939241127</v>
      </c>
      <c r="O47" s="163">
        <f t="shared" si="10"/>
        <v>2.6217427736837569</v>
      </c>
      <c r="P47" s="64">
        <f t="shared" si="17"/>
        <v>0.16930393801435109</v>
      </c>
    </row>
    <row r="48" spans="1:17" ht="20.100000000000001" customHeight="1" x14ac:dyDescent="0.25">
      <c r="A48" s="44" t="s">
        <v>179</v>
      </c>
      <c r="B48" s="24">
        <v>6194.8600000000015</v>
      </c>
      <c r="C48" s="160">
        <v>8194.380000000001</v>
      </c>
      <c r="D48" s="309">
        <f t="shared" si="11"/>
        <v>1.7011797474464022E-2</v>
      </c>
      <c r="E48" s="259">
        <f t="shared" si="12"/>
        <v>2.367774562715955E-2</v>
      </c>
      <c r="F48" s="64">
        <f t="shared" si="13"/>
        <v>0.32277081322257467</v>
      </c>
      <c r="H48" s="24">
        <v>2019.3389999999997</v>
      </c>
      <c r="I48" s="160">
        <v>2782.2479999999987</v>
      </c>
      <c r="J48" s="309">
        <f t="shared" si="14"/>
        <v>2.0052468072227533E-2</v>
      </c>
      <c r="K48" s="259">
        <f t="shared" si="15"/>
        <v>2.8388159788727642E-2</v>
      </c>
      <c r="L48" s="64">
        <f t="shared" si="16"/>
        <v>0.37780134984764768</v>
      </c>
      <c r="N48" s="47">
        <f t="shared" si="9"/>
        <v>3.2597007841985115</v>
      </c>
      <c r="O48" s="163">
        <f t="shared" si="10"/>
        <v>3.395312397033087</v>
      </c>
      <c r="P48" s="64">
        <f t="shared" si="17"/>
        <v>4.1602472684596221E-2</v>
      </c>
    </row>
    <row r="49" spans="1:16" ht="20.100000000000001" customHeight="1" x14ac:dyDescent="0.25">
      <c r="A49" s="44" t="s">
        <v>180</v>
      </c>
      <c r="B49" s="24">
        <v>13959.590000000004</v>
      </c>
      <c r="C49" s="160">
        <v>11694.110000000002</v>
      </c>
      <c r="D49" s="309">
        <f t="shared" si="11"/>
        <v>3.8334638378680584E-2</v>
      </c>
      <c r="E49" s="259">
        <f t="shared" si="12"/>
        <v>3.3790251601222149E-2</v>
      </c>
      <c r="F49" s="64">
        <f t="shared" si="13"/>
        <v>-0.16228843397263107</v>
      </c>
      <c r="H49" s="24">
        <v>3334.0099999999993</v>
      </c>
      <c r="I49" s="160">
        <v>2625.3849999999993</v>
      </c>
      <c r="J49" s="309">
        <f t="shared" si="14"/>
        <v>3.310743222286467E-2</v>
      </c>
      <c r="K49" s="259">
        <f t="shared" si="15"/>
        <v>2.6787636791159069E-2</v>
      </c>
      <c r="L49" s="64">
        <f t="shared" si="16"/>
        <v>-0.21254435349624032</v>
      </c>
      <c r="N49" s="47">
        <f t="shared" si="9"/>
        <v>2.3883294566674222</v>
      </c>
      <c r="O49" s="163">
        <f t="shared" si="10"/>
        <v>2.245049003301661</v>
      </c>
      <c r="P49" s="64">
        <f t="shared" si="17"/>
        <v>-5.9991913161632625E-2</v>
      </c>
    </row>
    <row r="50" spans="1:16" ht="20.100000000000001" customHeight="1" x14ac:dyDescent="0.25">
      <c r="A50" s="44" t="s">
        <v>188</v>
      </c>
      <c r="B50" s="24">
        <v>3916.59</v>
      </c>
      <c r="C50" s="160">
        <v>2655.24</v>
      </c>
      <c r="D50" s="309">
        <f t="shared" si="11"/>
        <v>1.0755406235251648E-2</v>
      </c>
      <c r="E50" s="259">
        <f t="shared" si="12"/>
        <v>7.6723433986536022E-3</v>
      </c>
      <c r="F50" s="64">
        <f t="shared" si="13"/>
        <v>-0.32205311252901131</v>
      </c>
      <c r="H50" s="24">
        <v>1305.5929999999996</v>
      </c>
      <c r="I50" s="160">
        <v>890.24400000000026</v>
      </c>
      <c r="J50" s="309">
        <f t="shared" si="14"/>
        <v>1.2964817669457064E-2</v>
      </c>
      <c r="K50" s="259">
        <f t="shared" si="15"/>
        <v>9.0834422103838585E-3</v>
      </c>
      <c r="L50" s="64">
        <f t="shared" si="16"/>
        <v>-0.31813053531996532</v>
      </c>
      <c r="N50" s="47">
        <f t="shared" si="9"/>
        <v>3.3334941875457975</v>
      </c>
      <c r="O50" s="163">
        <f t="shared" si="10"/>
        <v>3.3527816694536101</v>
      </c>
      <c r="P50" s="64">
        <f t="shared" si="17"/>
        <v>5.7859653632732228E-3</v>
      </c>
    </row>
    <row r="51" spans="1:16" ht="20.100000000000001" customHeight="1" x14ac:dyDescent="0.25">
      <c r="A51" s="44" t="s">
        <v>189</v>
      </c>
      <c r="B51" s="24">
        <v>1375.9299999999996</v>
      </c>
      <c r="C51" s="160">
        <v>2448.9900000000002</v>
      </c>
      <c r="D51" s="309">
        <f t="shared" si="11"/>
        <v>3.7784619021316492E-3</v>
      </c>
      <c r="E51" s="259">
        <f t="shared" si="12"/>
        <v>7.0763818938659739E-3</v>
      </c>
      <c r="F51" s="64">
        <f t="shared" si="13"/>
        <v>0.7798797903963145</v>
      </c>
      <c r="H51" s="24">
        <v>408.93000000000006</v>
      </c>
      <c r="I51" s="160">
        <v>781.75400000000002</v>
      </c>
      <c r="J51" s="309">
        <f t="shared" si="14"/>
        <v>4.0607623429132047E-3</v>
      </c>
      <c r="K51" s="259">
        <f t="shared" si="15"/>
        <v>7.9764842916508517E-3</v>
      </c>
      <c r="L51" s="64">
        <f t="shared" si="16"/>
        <v>0.91170615997848015</v>
      </c>
      <c r="N51" s="47">
        <f t="shared" si="9"/>
        <v>2.9720261931929692</v>
      </c>
      <c r="O51" s="163">
        <f t="shared" si="10"/>
        <v>3.1921486000351162</v>
      </c>
      <c r="P51" s="64">
        <f t="shared" si="17"/>
        <v>7.4064760043605307E-2</v>
      </c>
    </row>
    <row r="52" spans="1:16" ht="20.100000000000001" customHeight="1" x14ac:dyDescent="0.25">
      <c r="A52" s="44" t="s">
        <v>190</v>
      </c>
      <c r="B52" s="24">
        <v>858.41000000000008</v>
      </c>
      <c r="C52" s="160">
        <v>1310.55</v>
      </c>
      <c r="D52" s="309">
        <f t="shared" si="11"/>
        <v>2.3572925086369437E-3</v>
      </c>
      <c r="E52" s="259">
        <f t="shared" si="12"/>
        <v>3.7868477580578325E-3</v>
      </c>
      <c r="F52" s="64">
        <f t="shared" si="13"/>
        <v>0.52671800188720985</v>
      </c>
      <c r="H52" s="24">
        <v>432.62</v>
      </c>
      <c r="I52" s="160">
        <v>669.31099999999969</v>
      </c>
      <c r="J52" s="309">
        <f t="shared" si="14"/>
        <v>4.2960091086276632E-3</v>
      </c>
      <c r="K52" s="259">
        <f t="shared" si="15"/>
        <v>6.8291926587252779E-3</v>
      </c>
      <c r="L52" s="64">
        <f t="shared" si="16"/>
        <v>0.54711062826498935</v>
      </c>
      <c r="N52" s="47">
        <f t="shared" ref="N52" si="18">(H52/B52)*10</f>
        <v>5.0397828543469902</v>
      </c>
      <c r="O52" s="163">
        <f t="shared" ref="O52" si="19">(I52/C52)*10</f>
        <v>5.1071000724886471</v>
      </c>
      <c r="P52" s="64">
        <f t="shared" ref="P52" si="20">(O52-N52)/N52</f>
        <v>1.3357166387356022E-2</v>
      </c>
    </row>
    <row r="53" spans="1:16" ht="20.100000000000001" customHeight="1" x14ac:dyDescent="0.25">
      <c r="A53" s="44" t="s">
        <v>191</v>
      </c>
      <c r="B53" s="24">
        <v>969.56999999999994</v>
      </c>
      <c r="C53" s="160">
        <v>1706.9600000000003</v>
      </c>
      <c r="D53" s="309">
        <f t="shared" si="11"/>
        <v>2.6625506431648296E-3</v>
      </c>
      <c r="E53" s="259">
        <f t="shared" si="12"/>
        <v>4.9322785464838417E-3</v>
      </c>
      <c r="F53" s="64">
        <f t="shared" si="13"/>
        <v>0.76053301979227939</v>
      </c>
      <c r="H53" s="24">
        <v>373.43899999999996</v>
      </c>
      <c r="I53" s="160">
        <v>630.73000000000013</v>
      </c>
      <c r="J53" s="309">
        <f t="shared" si="14"/>
        <v>3.708329123750187E-3</v>
      </c>
      <c r="K53" s="259">
        <f t="shared" si="15"/>
        <v>6.4355384651347391E-3</v>
      </c>
      <c r="L53" s="64">
        <f t="shared" si="16"/>
        <v>0.68897731624174285</v>
      </c>
      <c r="N53" s="47">
        <f t="shared" si="9"/>
        <v>3.851594005590107</v>
      </c>
      <c r="O53" s="163">
        <f t="shared" si="10"/>
        <v>3.6950485072878103</v>
      </c>
      <c r="P53" s="64">
        <f t="shared" si="17"/>
        <v>-4.0644340518520505E-2</v>
      </c>
    </row>
    <row r="54" spans="1:16" ht="20.100000000000001" customHeight="1" x14ac:dyDescent="0.25">
      <c r="A54" s="44" t="s">
        <v>192</v>
      </c>
      <c r="B54" s="24">
        <v>3768.4000000000005</v>
      </c>
      <c r="C54" s="160">
        <v>3667.6200000000008</v>
      </c>
      <c r="D54" s="309">
        <f t="shared" si="11"/>
        <v>1.0348459465229273E-2</v>
      </c>
      <c r="E54" s="259">
        <f t="shared" si="12"/>
        <v>1.0597625862735547E-2</v>
      </c>
      <c r="F54" s="64">
        <f t="shared" si="13"/>
        <v>-2.6743445494108835E-2</v>
      </c>
      <c r="H54" s="24">
        <v>668.09</v>
      </c>
      <c r="I54" s="160">
        <v>582.56900000000007</v>
      </c>
      <c r="J54" s="309">
        <f t="shared" si="14"/>
        <v>6.6342765599904209E-3</v>
      </c>
      <c r="K54" s="259">
        <f t="shared" si="15"/>
        <v>5.9441364896153344E-3</v>
      </c>
      <c r="L54" s="64">
        <f t="shared" si="16"/>
        <v>-0.12800820248768871</v>
      </c>
      <c r="N54" s="47">
        <f t="shared" ref="N54" si="21">(H54/B54)*10</f>
        <v>1.7728744294660861</v>
      </c>
      <c r="O54" s="163">
        <f t="shared" ref="O54" si="22">(I54/C54)*10</f>
        <v>1.5884115584493486</v>
      </c>
      <c r="P54" s="64">
        <f t="shared" ref="P54" si="23">(O54-N54)/N54</f>
        <v>-0.1040473413970384</v>
      </c>
    </row>
    <row r="55" spans="1:16" ht="20.100000000000001" customHeight="1" x14ac:dyDescent="0.25">
      <c r="A55" s="44" t="s">
        <v>193</v>
      </c>
      <c r="B55" s="24">
        <v>890.16999999999985</v>
      </c>
      <c r="C55" s="160">
        <v>1420.28</v>
      </c>
      <c r="D55" s="309">
        <f t="shared" si="11"/>
        <v>2.4445091185020537E-3</v>
      </c>
      <c r="E55" s="259">
        <f t="shared" si="12"/>
        <v>4.1039137261564829E-3</v>
      </c>
      <c r="F55" s="64">
        <f t="shared" si="13"/>
        <v>0.59551546333846372</v>
      </c>
      <c r="H55" s="24">
        <v>268.31399999999996</v>
      </c>
      <c r="I55" s="160">
        <v>415.59399999999999</v>
      </c>
      <c r="J55" s="309">
        <f t="shared" si="14"/>
        <v>2.6644153945086283E-3</v>
      </c>
      <c r="K55" s="259">
        <f t="shared" si="15"/>
        <v>4.2404375451924057E-3</v>
      </c>
      <c r="L55" s="64">
        <f t="shared" si="16"/>
        <v>0.54890911394858277</v>
      </c>
      <c r="N55" s="47">
        <f t="shared" ref="N55" si="24">(H55/B55)*10</f>
        <v>3.014188301111024</v>
      </c>
      <c r="O55" s="163">
        <f t="shared" ref="O55" si="25">(I55/C55)*10</f>
        <v>2.9261413242459233</v>
      </c>
      <c r="P55" s="64">
        <f t="shared" ref="P55" si="26">(O55-N55)/N55</f>
        <v>-2.9210841549828427E-2</v>
      </c>
    </row>
    <row r="56" spans="1:16" ht="20.100000000000001" customHeight="1" x14ac:dyDescent="0.25">
      <c r="A56" s="44" t="s">
        <v>194</v>
      </c>
      <c r="B56" s="24">
        <v>1592.1599999999999</v>
      </c>
      <c r="C56" s="160">
        <v>937.18</v>
      </c>
      <c r="D56" s="309">
        <f t="shared" si="11"/>
        <v>4.3722543313234885E-3</v>
      </c>
      <c r="E56" s="259">
        <f t="shared" si="12"/>
        <v>2.7079912875484641E-3</v>
      </c>
      <c r="F56" s="64">
        <f t="shared" si="13"/>
        <v>-0.41137825344186513</v>
      </c>
      <c r="H56" s="24">
        <v>459.60700000000003</v>
      </c>
      <c r="I56" s="160">
        <v>325.62800000000004</v>
      </c>
      <c r="J56" s="309">
        <f t="shared" si="14"/>
        <v>4.563995789351012E-3</v>
      </c>
      <c r="K56" s="259">
        <f t="shared" si="15"/>
        <v>3.3224858803686122E-3</v>
      </c>
      <c r="L56" s="64">
        <f t="shared" si="16"/>
        <v>-0.29150774466011176</v>
      </c>
      <c r="N56" s="47">
        <f t="shared" ref="N56" si="27">(H56/B56)*10</f>
        <v>2.8866885237664559</v>
      </c>
      <c r="O56" s="163">
        <f t="shared" ref="O56" si="28">(I56/C56)*10</f>
        <v>3.4745513135150135</v>
      </c>
      <c r="P56" s="64">
        <f t="shared" ref="P56" si="29">(O56-N56)/N56</f>
        <v>0.2036460757399394</v>
      </c>
    </row>
    <row r="57" spans="1:16" ht="20.100000000000001" customHeight="1" x14ac:dyDescent="0.25">
      <c r="A57" s="44" t="s">
        <v>195</v>
      </c>
      <c r="B57" s="24">
        <v>2742.58</v>
      </c>
      <c r="C57" s="160">
        <v>948.21</v>
      </c>
      <c r="D57" s="309">
        <f t="shared" si="11"/>
        <v>7.5314398578039737E-3</v>
      </c>
      <c r="E57" s="259">
        <f t="shared" si="12"/>
        <v>2.7398625864469249E-3</v>
      </c>
      <c r="F57" s="64">
        <f t="shared" si="13"/>
        <v>-0.6542635037081872</v>
      </c>
      <c r="H57" s="24">
        <v>821.56100000000015</v>
      </c>
      <c r="I57" s="160">
        <v>308.52499999999998</v>
      </c>
      <c r="J57" s="309">
        <f t="shared" si="14"/>
        <v>8.1582764072240122E-3</v>
      </c>
      <c r="K57" s="259">
        <f t="shared" si="15"/>
        <v>3.147978540668265E-3</v>
      </c>
      <c r="L57" s="64">
        <f t="shared" ref="L57:L58" si="30">(I57-H57)/H57</f>
        <v>-0.62446489061676502</v>
      </c>
      <c r="N57" s="47">
        <f t="shared" ref="N57:N58" si="31">(H57/B57)*10</f>
        <v>2.995577157275267</v>
      </c>
      <c r="O57" s="163">
        <f t="shared" ref="O57:O58" si="32">(I57/C57)*10</f>
        <v>3.2537623522215542</v>
      </c>
      <c r="P57" s="64">
        <f t="shared" ref="P57:P58" si="33">(O57-N57)/N57</f>
        <v>8.6188798148377085E-2</v>
      </c>
    </row>
    <row r="58" spans="1:16" ht="20.100000000000001" customHeight="1" x14ac:dyDescent="0.25">
      <c r="A58" s="44" t="s">
        <v>196</v>
      </c>
      <c r="B58" s="24">
        <v>638.91999999999996</v>
      </c>
      <c r="C58" s="160">
        <v>644.88</v>
      </c>
      <c r="D58" s="309">
        <f t="shared" si="11"/>
        <v>1.7545477448052981E-3</v>
      </c>
      <c r="E58" s="259">
        <f t="shared" si="12"/>
        <v>1.8633874191876197E-3</v>
      </c>
      <c r="F58" s="64">
        <f t="shared" si="13"/>
        <v>9.3282414073750028E-3</v>
      </c>
      <c r="H58" s="24">
        <v>195.52199999999999</v>
      </c>
      <c r="I58" s="160">
        <v>166.60599999999999</v>
      </c>
      <c r="J58" s="309">
        <f t="shared" si="14"/>
        <v>1.9415752691440478E-3</v>
      </c>
      <c r="K58" s="259">
        <f t="shared" si="15"/>
        <v>1.6999339202546861E-3</v>
      </c>
      <c r="L58" s="64">
        <f t="shared" si="30"/>
        <v>-0.14789128589110176</v>
      </c>
      <c r="N58" s="47">
        <f t="shared" si="31"/>
        <v>3.0601953296187316</v>
      </c>
      <c r="O58" s="163">
        <f t="shared" si="32"/>
        <v>2.5835194144647069</v>
      </c>
      <c r="P58" s="64">
        <f t="shared" si="33"/>
        <v>-0.15576649978529755</v>
      </c>
    </row>
    <row r="59" spans="1:16" ht="20.100000000000001" customHeight="1" x14ac:dyDescent="0.25">
      <c r="A59" s="44" t="s">
        <v>197</v>
      </c>
      <c r="B59" s="24">
        <v>192.39000000000001</v>
      </c>
      <c r="C59" s="160">
        <v>286.89</v>
      </c>
      <c r="D59" s="309">
        <f t="shared" si="11"/>
        <v>5.2832504949460238E-4</v>
      </c>
      <c r="E59" s="259">
        <f t="shared" si="12"/>
        <v>8.2897161749586939E-4</v>
      </c>
      <c r="F59" s="64">
        <f t="shared" si="13"/>
        <v>0.49118977077810677</v>
      </c>
      <c r="H59" s="24">
        <v>69.845999999999989</v>
      </c>
      <c r="I59" s="160">
        <v>122.22199999999997</v>
      </c>
      <c r="J59" s="309">
        <f t="shared" si="14"/>
        <v>6.9358571541123322E-4</v>
      </c>
      <c r="K59" s="259">
        <f t="shared" si="15"/>
        <v>1.2470698750427246E-3</v>
      </c>
      <c r="L59" s="64">
        <f t="shared" si="16"/>
        <v>0.74987830369670394</v>
      </c>
      <c r="N59" s="47">
        <f t="shared" si="9"/>
        <v>3.6304381724621853</v>
      </c>
      <c r="O59" s="163">
        <f t="shared" si="10"/>
        <v>4.2602391160375044</v>
      </c>
      <c r="P59" s="64">
        <f t="shared" si="17"/>
        <v>0.17347794223642826</v>
      </c>
    </row>
    <row r="60" spans="1:16" ht="20.100000000000001" customHeight="1" x14ac:dyDescent="0.25">
      <c r="A60" s="44" t="s">
        <v>198</v>
      </c>
      <c r="B60" s="24">
        <v>62.370000000000005</v>
      </c>
      <c r="C60" s="160">
        <v>207.82000000000005</v>
      </c>
      <c r="D60" s="309">
        <f t="shared" si="11"/>
        <v>1.7127518757200659E-4</v>
      </c>
      <c r="E60" s="259">
        <f t="shared" si="12"/>
        <v>6.0049803599983135E-4</v>
      </c>
      <c r="F60" s="64">
        <f t="shared" si="13"/>
        <v>2.3320506653839992</v>
      </c>
      <c r="H60" s="24">
        <v>72.85499999999999</v>
      </c>
      <c r="I60" s="160">
        <v>110.89700000000002</v>
      </c>
      <c r="J60" s="309">
        <f t="shared" si="14"/>
        <v>7.2346572883608801E-4</v>
      </c>
      <c r="K60" s="259">
        <f t="shared" si="15"/>
        <v>1.1315173040255691E-3</v>
      </c>
      <c r="L60" s="64">
        <f t="shared" si="16"/>
        <v>0.52216045569967795</v>
      </c>
      <c r="N60" s="47">
        <f t="shared" si="9"/>
        <v>11.68109668109668</v>
      </c>
      <c r="O60" s="163">
        <f t="shared" si="10"/>
        <v>5.3362044076604755</v>
      </c>
      <c r="P60" s="64">
        <f t="shared" si="17"/>
        <v>-0.54317607726884376</v>
      </c>
    </row>
    <row r="61" spans="1:16" ht="20.100000000000001" customHeight="1" thickBot="1" x14ac:dyDescent="0.3">
      <c r="A61" s="13" t="s">
        <v>17</v>
      </c>
      <c r="B61" s="24">
        <f>B62-SUM(B39:B60)</f>
        <v>1391.1799999999348</v>
      </c>
      <c r="C61" s="160">
        <f>C62-SUM(C39:C60)</f>
        <v>580.31000000005588</v>
      </c>
      <c r="D61" s="309">
        <f t="shared" si="11"/>
        <v>3.8203401546643093E-3</v>
      </c>
      <c r="E61" s="259">
        <f t="shared" si="12"/>
        <v>1.6768117374222674E-3</v>
      </c>
      <c r="F61" s="64">
        <f t="shared" si="13"/>
        <v>-0.58286490605091856</v>
      </c>
      <c r="H61" s="24">
        <f>H62-SUM(H39:H60)</f>
        <v>401.99100000002363</v>
      </c>
      <c r="I61" s="160">
        <f>I62-SUM(I39:I60)</f>
        <v>268.05000000000291</v>
      </c>
      <c r="J61" s="309">
        <f t="shared" si="14"/>
        <v>3.9918565891231212E-3</v>
      </c>
      <c r="K61" s="259">
        <f t="shared" si="15"/>
        <v>2.7349992636776202E-3</v>
      </c>
      <c r="L61" s="64">
        <f t="shared" si="16"/>
        <v>-0.33319402673197374</v>
      </c>
      <c r="N61" s="47">
        <f t="shared" si="9"/>
        <v>2.8895685676910428</v>
      </c>
      <c r="O61" s="163">
        <f t="shared" si="10"/>
        <v>4.6190829039647276</v>
      </c>
      <c r="P61" s="64">
        <f t="shared" si="17"/>
        <v>0.59853721957381401</v>
      </c>
    </row>
    <row r="62" spans="1:16" s="2" customFormat="1" ht="26.25" customHeight="1" thickBot="1" x14ac:dyDescent="0.3">
      <c r="A62" s="17" t="s">
        <v>18</v>
      </c>
      <c r="B62" s="46">
        <v>364150.81999999995</v>
      </c>
      <c r="C62" s="171">
        <v>346079.4</v>
      </c>
      <c r="D62" s="315">
        <f>SUM(D39:D61)</f>
        <v>0.99999999999999978</v>
      </c>
      <c r="E62" s="316">
        <f>SUM(E39:E61)</f>
        <v>0.99999999999999978</v>
      </c>
      <c r="F62" s="69">
        <f t="shared" si="13"/>
        <v>-4.9626196090949148E-2</v>
      </c>
      <c r="H62" s="46">
        <v>100702.76599999996</v>
      </c>
      <c r="I62" s="171">
        <v>98007.339000000007</v>
      </c>
      <c r="J62" s="315">
        <f t="shared" si="14"/>
        <v>1</v>
      </c>
      <c r="K62" s="316">
        <f t="shared" si="15"/>
        <v>1</v>
      </c>
      <c r="L62" s="69">
        <f t="shared" si="16"/>
        <v>-2.6766166482457429E-2</v>
      </c>
      <c r="N62" s="43">
        <f t="shared" si="9"/>
        <v>2.7654136821660864</v>
      </c>
      <c r="O62" s="170">
        <f t="shared" si="10"/>
        <v>2.8319321808810347</v>
      </c>
      <c r="P62" s="69">
        <f t="shared" si="17"/>
        <v>2.4053724455013855E-2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B37</f>
        <v>jan-mar</v>
      </c>
      <c r="C66" s="458"/>
      <c r="D66" s="456" t="str">
        <f>B66</f>
        <v>jan-mar</v>
      </c>
      <c r="E66" s="458"/>
      <c r="F66" s="149" t="str">
        <f>F37</f>
        <v>2022 / 2021</v>
      </c>
      <c r="H66" s="459" t="str">
        <f>B66</f>
        <v>jan-mar</v>
      </c>
      <c r="I66" s="458"/>
      <c r="J66" s="456" t="str">
        <f>B66</f>
        <v>jan-mar</v>
      </c>
      <c r="K66" s="457"/>
      <c r="L66" s="149" t="str">
        <f>F66</f>
        <v>2022 / 2021</v>
      </c>
      <c r="N66" s="459" t="str">
        <f>B66</f>
        <v>jan-mar</v>
      </c>
      <c r="O66" s="457"/>
      <c r="P66" s="149" t="str">
        <f>L66</f>
        <v>2022 / 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49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1"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164</v>
      </c>
      <c r="B68" s="45">
        <v>68080.51999999999</v>
      </c>
      <c r="C68" s="167">
        <v>62913.839999999975</v>
      </c>
      <c r="D68" s="309">
        <f>B68/$B$96</f>
        <v>0.16737646233864145</v>
      </c>
      <c r="E68" s="308">
        <f>C68/$C$96</f>
        <v>0.15231728579464715</v>
      </c>
      <c r="F68" s="73">
        <f>(C68-B68)/B68</f>
        <v>-7.5890724688942091E-2</v>
      </c>
      <c r="H68" s="24">
        <v>24979.187000000009</v>
      </c>
      <c r="I68" s="167">
        <v>25330.23000000001</v>
      </c>
      <c r="J68" s="307">
        <f>H68/$H$96</f>
        <v>0.23335044999334231</v>
      </c>
      <c r="K68" s="308">
        <f>I68/$I$96</f>
        <v>0.22045528101748713</v>
      </c>
      <c r="L68" s="70">
        <f>(I68-H68)/H68</f>
        <v>1.4053419753012832E-2</v>
      </c>
      <c r="N68" s="48">
        <f t="shared" ref="N68:N96" si="34">(H68/B68)*10</f>
        <v>3.6690652480327723</v>
      </c>
      <c r="O68" s="169">
        <f t="shared" ref="O68:O96" si="35">(I68/C68)*10</f>
        <v>4.0261777058911079</v>
      </c>
      <c r="P68" s="73">
        <f>(O68-N68)/N68</f>
        <v>9.7330637019825986E-2</v>
      </c>
    </row>
    <row r="69" spans="1:16" ht="20.100000000000001" customHeight="1" x14ac:dyDescent="0.25">
      <c r="A69" s="44" t="s">
        <v>165</v>
      </c>
      <c r="B69" s="24">
        <v>31589.48000000001</v>
      </c>
      <c r="C69" s="160">
        <v>38239.199999999997</v>
      </c>
      <c r="D69" s="309">
        <f t="shared" ref="D69:D95" si="36">B69/$B$96</f>
        <v>7.7662970399128409E-2</v>
      </c>
      <c r="E69" s="259">
        <f t="shared" ref="E69:E95" si="37">C69/$C$96</f>
        <v>9.2578853157885027E-2</v>
      </c>
      <c r="F69" s="64">
        <f t="shared" ref="F69:F96" si="38">(C69-B69)/B69</f>
        <v>0.21050425648032145</v>
      </c>
      <c r="H69" s="24">
        <v>11058.773000000001</v>
      </c>
      <c r="I69" s="160">
        <v>14599.313999999997</v>
      </c>
      <c r="J69" s="258">
        <f t="shared" ref="J69:J96" si="39">H69/$H$96</f>
        <v>0.10330879287321175</v>
      </c>
      <c r="K69" s="259">
        <f t="shared" ref="K69:K96" si="40">I69/$I$96</f>
        <v>0.12706145465447932</v>
      </c>
      <c r="L69" s="71">
        <f t="shared" ref="L69:L96" si="41">(I69-H69)/H69</f>
        <v>0.32015676603543586</v>
      </c>
      <c r="N69" s="47">
        <f t="shared" si="34"/>
        <v>3.5007771574587481</v>
      </c>
      <c r="O69" s="163">
        <f t="shared" si="35"/>
        <v>3.8178921107136126</v>
      </c>
      <c r="P69" s="64">
        <f t="shared" ref="P69:P96" si="42">(O69-N69)/N69</f>
        <v>9.0584158600104006E-2</v>
      </c>
    </row>
    <row r="70" spans="1:16" ht="20.100000000000001" customHeight="1" x14ac:dyDescent="0.25">
      <c r="A70" s="44" t="s">
        <v>166</v>
      </c>
      <c r="B70" s="24">
        <v>54349.4</v>
      </c>
      <c r="C70" s="160">
        <v>49084.800000000003</v>
      </c>
      <c r="D70" s="309">
        <f t="shared" si="36"/>
        <v>0.13361840218358734</v>
      </c>
      <c r="E70" s="259">
        <f t="shared" si="37"/>
        <v>0.11883654709000595</v>
      </c>
      <c r="F70" s="64">
        <f t="shared" si="38"/>
        <v>-9.6865834765425166E-2</v>
      </c>
      <c r="H70" s="24">
        <v>15508.551999999996</v>
      </c>
      <c r="I70" s="160">
        <v>14534.662000000004</v>
      </c>
      <c r="J70" s="258">
        <f t="shared" si="39"/>
        <v>0.14487771711485833</v>
      </c>
      <c r="K70" s="259">
        <f t="shared" si="40"/>
        <v>0.12649877224581818</v>
      </c>
      <c r="L70" s="71">
        <f t="shared" si="41"/>
        <v>-6.2796965184112125E-2</v>
      </c>
      <c r="N70" s="47">
        <f t="shared" si="34"/>
        <v>2.8534909309026402</v>
      </c>
      <c r="O70" s="163">
        <f t="shared" si="35"/>
        <v>2.961132978029859</v>
      </c>
      <c r="P70" s="64">
        <f t="shared" si="42"/>
        <v>3.7722932973601069E-2</v>
      </c>
    </row>
    <row r="71" spans="1:16" ht="20.100000000000001" customHeight="1" x14ac:dyDescent="0.25">
      <c r="A71" s="44" t="s">
        <v>167</v>
      </c>
      <c r="B71" s="24">
        <v>44065.50999999998</v>
      </c>
      <c r="C71" s="160">
        <v>45879.589999999975</v>
      </c>
      <c r="D71" s="309">
        <f t="shared" si="36"/>
        <v>0.10833538249925274</v>
      </c>
      <c r="E71" s="259">
        <f t="shared" si="37"/>
        <v>0.11107658699852424</v>
      </c>
      <c r="F71" s="64">
        <f t="shared" si="38"/>
        <v>4.1167797672147566E-2</v>
      </c>
      <c r="H71" s="24">
        <v>13579.160999999996</v>
      </c>
      <c r="I71" s="160">
        <v>14177.076000000005</v>
      </c>
      <c r="J71" s="258">
        <f t="shared" si="39"/>
        <v>0.12685374147213208</v>
      </c>
      <c r="K71" s="259">
        <f t="shared" si="40"/>
        <v>0.12338661250159481</v>
      </c>
      <c r="L71" s="71">
        <f t="shared" si="41"/>
        <v>4.4031807267032791E-2</v>
      </c>
      <c r="N71" s="47">
        <f t="shared" si="34"/>
        <v>3.0815848948531412</v>
      </c>
      <c r="O71" s="163">
        <f t="shared" si="35"/>
        <v>3.0900616156334464</v>
      </c>
      <c r="P71" s="64">
        <f t="shared" si="42"/>
        <v>2.7507665923671141E-3</v>
      </c>
    </row>
    <row r="72" spans="1:16" ht="20.100000000000001" customHeight="1" x14ac:dyDescent="0.25">
      <c r="A72" s="44" t="s">
        <v>171</v>
      </c>
      <c r="B72" s="24">
        <v>29419.400000000009</v>
      </c>
      <c r="C72" s="160">
        <v>27725.95</v>
      </c>
      <c r="D72" s="309">
        <f t="shared" si="36"/>
        <v>7.2327812656622345E-2</v>
      </c>
      <c r="E72" s="259">
        <f t="shared" si="37"/>
        <v>6.7125793785248189E-2</v>
      </c>
      <c r="F72" s="64">
        <f t="shared" si="38"/>
        <v>-5.7562356812171818E-2</v>
      </c>
      <c r="H72" s="24">
        <v>9310.6399999999976</v>
      </c>
      <c r="I72" s="160">
        <v>10400.780999999999</v>
      </c>
      <c r="J72" s="258">
        <f t="shared" si="39"/>
        <v>8.6978092350484079E-2</v>
      </c>
      <c r="K72" s="259">
        <f t="shared" si="40"/>
        <v>9.0520579487684855E-2</v>
      </c>
      <c r="L72" s="71">
        <f t="shared" si="41"/>
        <v>0.11708550647431344</v>
      </c>
      <c r="N72" s="47">
        <f t="shared" si="34"/>
        <v>3.1647960189534778</v>
      </c>
      <c r="O72" s="163">
        <f t="shared" si="35"/>
        <v>3.7512802987814657</v>
      </c>
      <c r="P72" s="64">
        <f t="shared" si="42"/>
        <v>0.18531503335937718</v>
      </c>
    </row>
    <row r="73" spans="1:16" ht="20.100000000000001" customHeight="1" x14ac:dyDescent="0.25">
      <c r="A73" s="44" t="s">
        <v>172</v>
      </c>
      <c r="B73" s="24">
        <v>57213.189999999995</v>
      </c>
      <c r="C73" s="160">
        <v>78482.599999999991</v>
      </c>
      <c r="D73" s="309">
        <f t="shared" si="36"/>
        <v>0.1406590510957986</v>
      </c>
      <c r="E73" s="259">
        <f t="shared" si="37"/>
        <v>0.19000996623488534</v>
      </c>
      <c r="F73" s="64">
        <f t="shared" si="38"/>
        <v>0.37175710705870446</v>
      </c>
      <c r="H73" s="24">
        <v>6517.1250000000027</v>
      </c>
      <c r="I73" s="160">
        <v>9532.8699999999972</v>
      </c>
      <c r="J73" s="258">
        <f t="shared" si="39"/>
        <v>6.0881647245479252E-2</v>
      </c>
      <c r="K73" s="259">
        <f t="shared" si="40"/>
        <v>8.2966934558161176E-2</v>
      </c>
      <c r="L73" s="71">
        <f t="shared" si="41"/>
        <v>0.46274162303162714</v>
      </c>
      <c r="N73" s="47">
        <f t="shared" si="34"/>
        <v>1.1390948485829935</v>
      </c>
      <c r="O73" s="163">
        <f t="shared" si="35"/>
        <v>1.2146475779344719</v>
      </c>
      <c r="P73" s="64">
        <f t="shared" si="42"/>
        <v>6.6326987120926897E-2</v>
      </c>
    </row>
    <row r="74" spans="1:16" ht="20.100000000000001" customHeight="1" x14ac:dyDescent="0.25">
      <c r="A74" s="44" t="s">
        <v>178</v>
      </c>
      <c r="B74" s="24">
        <v>12870.190000000004</v>
      </c>
      <c r="C74" s="160">
        <v>10745.459999999997</v>
      </c>
      <c r="D74" s="309">
        <f t="shared" si="36"/>
        <v>3.1641457377619336E-2</v>
      </c>
      <c r="E74" s="259">
        <f t="shared" si="37"/>
        <v>2.6015250409368581E-2</v>
      </c>
      <c r="F74" s="64">
        <f t="shared" si="38"/>
        <v>-0.16508924887666818</v>
      </c>
      <c r="H74" s="24">
        <v>3323.2299999999996</v>
      </c>
      <c r="I74" s="160">
        <v>2980.1029999999987</v>
      </c>
      <c r="J74" s="258">
        <f t="shared" si="39"/>
        <v>3.1044934165846735E-2</v>
      </c>
      <c r="K74" s="259">
        <f t="shared" si="40"/>
        <v>2.5936576348736504E-2</v>
      </c>
      <c r="L74" s="71">
        <f t="shared" si="41"/>
        <v>-0.10325105394450607</v>
      </c>
      <c r="N74" s="47">
        <f t="shared" si="34"/>
        <v>2.5821141723626444</v>
      </c>
      <c r="O74" s="163">
        <f t="shared" si="35"/>
        <v>2.7733600981251612</v>
      </c>
      <c r="P74" s="64">
        <f t="shared" si="42"/>
        <v>7.4065634978303846E-2</v>
      </c>
    </row>
    <row r="75" spans="1:16" ht="20.100000000000001" customHeight="1" x14ac:dyDescent="0.25">
      <c r="A75" s="44" t="s">
        <v>181</v>
      </c>
      <c r="B75" s="24">
        <v>5230.9999999999982</v>
      </c>
      <c r="C75" s="160">
        <v>4634.6400000000021</v>
      </c>
      <c r="D75" s="309">
        <f t="shared" si="36"/>
        <v>1.2860452218834893E-2</v>
      </c>
      <c r="E75" s="259">
        <f t="shared" si="37"/>
        <v>1.122067553713625E-2</v>
      </c>
      <c r="F75" s="64">
        <f t="shared" si="38"/>
        <v>-0.11400497036895359</v>
      </c>
      <c r="H75" s="24">
        <v>1653.527</v>
      </c>
      <c r="I75" s="160">
        <v>2139.0680000000016</v>
      </c>
      <c r="J75" s="258">
        <f t="shared" si="39"/>
        <v>1.5446910643094237E-2</v>
      </c>
      <c r="K75" s="259">
        <f t="shared" si="40"/>
        <v>1.8616839920344755E-2</v>
      </c>
      <c r="L75" s="71">
        <f t="shared" si="41"/>
        <v>0.29363959584572946</v>
      </c>
      <c r="N75" s="47">
        <f t="shared" si="34"/>
        <v>3.1610151022749005</v>
      </c>
      <c r="O75" s="163">
        <f t="shared" si="35"/>
        <v>4.6153919182503937</v>
      </c>
      <c r="P75" s="64">
        <f t="shared" si="42"/>
        <v>0.46009802829756052</v>
      </c>
    </row>
    <row r="76" spans="1:16" ht="20.100000000000001" customHeight="1" x14ac:dyDescent="0.25">
      <c r="A76" s="44" t="s">
        <v>182</v>
      </c>
      <c r="B76" s="24">
        <v>9752.590000000002</v>
      </c>
      <c r="C76" s="160">
        <v>6054.5300000000007</v>
      </c>
      <c r="D76" s="309">
        <f t="shared" si="36"/>
        <v>2.397681470175627E-2</v>
      </c>
      <c r="E76" s="259">
        <f t="shared" si="37"/>
        <v>1.4658294206207498E-2</v>
      </c>
      <c r="F76" s="64">
        <f t="shared" si="38"/>
        <v>-0.37918747737780434</v>
      </c>
      <c r="H76" s="24">
        <v>3925.1760000000008</v>
      </c>
      <c r="I76" s="160">
        <v>1862.4869999999999</v>
      </c>
      <c r="J76" s="258">
        <f t="shared" si="39"/>
        <v>3.666819043802616E-2</v>
      </c>
      <c r="K76" s="259">
        <f t="shared" si="40"/>
        <v>1.6209686804123623E-2</v>
      </c>
      <c r="L76" s="71">
        <f t="shared" si="41"/>
        <v>-0.52550229594800357</v>
      </c>
      <c r="N76" s="47">
        <f t="shared" si="34"/>
        <v>4.0247523991062888</v>
      </c>
      <c r="O76" s="163">
        <f t="shared" si="35"/>
        <v>3.0761875818601938</v>
      </c>
      <c r="P76" s="64">
        <f t="shared" si="42"/>
        <v>-0.23568277577938143</v>
      </c>
    </row>
    <row r="77" spans="1:16" ht="20.100000000000001" customHeight="1" x14ac:dyDescent="0.25">
      <c r="A77" s="44" t="s">
        <v>183</v>
      </c>
      <c r="B77" s="24">
        <v>1965.6199999999992</v>
      </c>
      <c r="C77" s="160">
        <v>2333.0200000000009</v>
      </c>
      <c r="D77" s="309">
        <f t="shared" si="36"/>
        <v>4.8324913191332896E-3</v>
      </c>
      <c r="E77" s="259">
        <f t="shared" si="37"/>
        <v>5.6483481870543582E-3</v>
      </c>
      <c r="F77" s="64">
        <f t="shared" si="38"/>
        <v>0.18691303507290413</v>
      </c>
      <c r="H77" s="24">
        <v>1193.7890000000002</v>
      </c>
      <c r="I77" s="160">
        <v>1665.1910000000003</v>
      </c>
      <c r="J77" s="258">
        <f t="shared" si="39"/>
        <v>1.1152132387139024E-2</v>
      </c>
      <c r="K77" s="259">
        <f t="shared" si="40"/>
        <v>1.4492570728840217E-2</v>
      </c>
      <c r="L77" s="71">
        <f t="shared" si="41"/>
        <v>0.39487882699539029</v>
      </c>
      <c r="N77" s="47">
        <f t="shared" si="34"/>
        <v>6.0733458145521544</v>
      </c>
      <c r="O77" s="163">
        <f t="shared" si="35"/>
        <v>7.1374913202630053</v>
      </c>
      <c r="P77" s="64">
        <f t="shared" si="42"/>
        <v>0.17521569464414244</v>
      </c>
    </row>
    <row r="78" spans="1:16" ht="20.100000000000001" customHeight="1" x14ac:dyDescent="0.25">
      <c r="A78" s="44" t="s">
        <v>184</v>
      </c>
      <c r="B78" s="24">
        <v>181.75</v>
      </c>
      <c r="C78" s="160">
        <v>656.7399999999999</v>
      </c>
      <c r="D78" s="309">
        <f t="shared" si="36"/>
        <v>4.4683372027781352E-4</v>
      </c>
      <c r="E78" s="259">
        <f t="shared" si="37"/>
        <v>1.5899975946910346E-3</v>
      </c>
      <c r="F78" s="64">
        <f t="shared" si="38"/>
        <v>2.6134250343878951</v>
      </c>
      <c r="H78" s="24">
        <v>402.12400000000008</v>
      </c>
      <c r="I78" s="160">
        <v>1486.5140000000001</v>
      </c>
      <c r="J78" s="258">
        <f t="shared" si="39"/>
        <v>3.7565600655106498E-3</v>
      </c>
      <c r="K78" s="259">
        <f t="shared" si="40"/>
        <v>1.2937500433530558E-2</v>
      </c>
      <c r="L78" s="71">
        <f t="shared" si="41"/>
        <v>2.6966557579254156</v>
      </c>
      <c r="N78" s="47">
        <f t="shared" si="34"/>
        <v>22.125116918844569</v>
      </c>
      <c r="O78" s="163">
        <f t="shared" si="35"/>
        <v>22.634741297926126</v>
      </c>
      <c r="P78" s="64">
        <f t="shared" si="42"/>
        <v>2.3033748519877727E-2</v>
      </c>
    </row>
    <row r="79" spans="1:16" ht="20.100000000000001" customHeight="1" x14ac:dyDescent="0.25">
      <c r="A79" s="44" t="s">
        <v>185</v>
      </c>
      <c r="B79" s="24">
        <v>22444.869999999995</v>
      </c>
      <c r="C79" s="160">
        <v>19081.169999999998</v>
      </c>
      <c r="D79" s="309">
        <f t="shared" si="36"/>
        <v>5.5180879027520696E-2</v>
      </c>
      <c r="E79" s="259">
        <f t="shared" si="37"/>
        <v>4.619638579025296E-2</v>
      </c>
      <c r="F79" s="64">
        <f t="shared" si="38"/>
        <v>-0.14986498028279949</v>
      </c>
      <c r="H79" s="24">
        <v>1449.2660000000001</v>
      </c>
      <c r="I79" s="160">
        <v>1426.62</v>
      </c>
      <c r="J79" s="258">
        <f t="shared" si="39"/>
        <v>1.3538746207394627E-2</v>
      </c>
      <c r="K79" s="259">
        <f t="shared" si="40"/>
        <v>1.2416228080249067E-2</v>
      </c>
      <c r="L79" s="71">
        <f t="shared" si="41"/>
        <v>-1.5625840942932619E-2</v>
      </c>
      <c r="N79" s="47">
        <f t="shared" si="34"/>
        <v>0.64570033152341733</v>
      </c>
      <c r="O79" s="163">
        <f t="shared" si="35"/>
        <v>0.74765855552882754</v>
      </c>
      <c r="P79" s="64">
        <f t="shared" si="42"/>
        <v>0.15790331679845598</v>
      </c>
    </row>
    <row r="80" spans="1:16" ht="20.100000000000001" customHeight="1" x14ac:dyDescent="0.25">
      <c r="A80" s="44" t="s">
        <v>186</v>
      </c>
      <c r="B80" s="24">
        <v>2672.73</v>
      </c>
      <c r="C80" s="160">
        <v>4692.8099999999995</v>
      </c>
      <c r="D80" s="309">
        <f t="shared" si="36"/>
        <v>6.5709264880226713E-3</v>
      </c>
      <c r="E80" s="259">
        <f t="shared" si="37"/>
        <v>1.1361507769196385E-2</v>
      </c>
      <c r="F80" s="64">
        <f t="shared" si="38"/>
        <v>0.75581147366176138</v>
      </c>
      <c r="H80" s="24">
        <v>898.73399999999992</v>
      </c>
      <c r="I80" s="160">
        <v>1213.8739999999998</v>
      </c>
      <c r="J80" s="258">
        <f t="shared" si="39"/>
        <v>8.3957889952269629E-3</v>
      </c>
      <c r="K80" s="259">
        <f t="shared" si="40"/>
        <v>1.0564646818833505E-2</v>
      </c>
      <c r="L80" s="71">
        <f t="shared" si="41"/>
        <v>0.35064880153638328</v>
      </c>
      <c r="N80" s="47">
        <f t="shared" si="34"/>
        <v>3.3626067728502314</v>
      </c>
      <c r="O80" s="163">
        <f t="shared" si="35"/>
        <v>2.5866676895079923</v>
      </c>
      <c r="P80" s="64">
        <f t="shared" si="42"/>
        <v>-0.23075522526368233</v>
      </c>
    </row>
    <row r="81" spans="1:16" ht="20.100000000000001" customHeight="1" x14ac:dyDescent="0.25">
      <c r="A81" s="44" t="s">
        <v>187</v>
      </c>
      <c r="B81" s="24">
        <v>9241.9800000000014</v>
      </c>
      <c r="C81" s="160">
        <v>4953.8300000000008</v>
      </c>
      <c r="D81" s="309">
        <f t="shared" si="36"/>
        <v>2.2721476237321306E-2</v>
      </c>
      <c r="E81" s="259">
        <f t="shared" si="37"/>
        <v>1.1993449134373254E-2</v>
      </c>
      <c r="F81" s="64">
        <f t="shared" ref="F81:F86" si="43">(C81-B81)/B81</f>
        <v>-0.4639860722485874</v>
      </c>
      <c r="H81" s="24">
        <v>2206.9669999999996</v>
      </c>
      <c r="I81" s="160">
        <v>1210.0830000000001</v>
      </c>
      <c r="J81" s="258">
        <f t="shared" si="39"/>
        <v>2.0617033795793934E-2</v>
      </c>
      <c r="K81" s="259">
        <f t="shared" si="40"/>
        <v>1.0531652804553444E-2</v>
      </c>
      <c r="L81" s="71">
        <f>(I81-H81)/H81</f>
        <v>-0.45169864343236654</v>
      </c>
      <c r="N81" s="47">
        <f t="shared" si="34"/>
        <v>2.3879807140894043</v>
      </c>
      <c r="O81" s="163">
        <f t="shared" si="35"/>
        <v>2.442722095832921</v>
      </c>
      <c r="P81" s="64">
        <f>(O81-N81)/N81</f>
        <v>2.2923711829218419E-2</v>
      </c>
    </row>
    <row r="82" spans="1:16" ht="20.100000000000001" customHeight="1" x14ac:dyDescent="0.25">
      <c r="A82" s="44" t="s">
        <v>199</v>
      </c>
      <c r="B82" s="24">
        <v>8725.8399999999983</v>
      </c>
      <c r="C82" s="160">
        <v>9770.39</v>
      </c>
      <c r="D82" s="309">
        <f t="shared" si="36"/>
        <v>2.1452542226954363E-2</v>
      </c>
      <c r="E82" s="259">
        <f t="shared" si="37"/>
        <v>2.3654561316797117E-2</v>
      </c>
      <c r="F82" s="64">
        <f>(C82-B82)/B82</f>
        <v>0.11970767284295854</v>
      </c>
      <c r="H82" s="24">
        <v>901.22500000000036</v>
      </c>
      <c r="I82" s="160">
        <v>1073.1589999999999</v>
      </c>
      <c r="J82" s="258">
        <f t="shared" si="39"/>
        <v>8.4190594071476364E-3</v>
      </c>
      <c r="K82" s="259">
        <f t="shared" si="40"/>
        <v>9.3399692352357372E-3</v>
      </c>
      <c r="L82" s="71">
        <f>(I82-H82)/H82</f>
        <v>0.19077810757579899</v>
      </c>
      <c r="N82" s="47">
        <f t="shared" si="34"/>
        <v>1.0328232009754941</v>
      </c>
      <c r="O82" s="163">
        <f t="shared" si="35"/>
        <v>1.098378877404075</v>
      </c>
      <c r="P82" s="64">
        <f>(O82-N82)/N82</f>
        <v>6.3472311976206661E-2</v>
      </c>
    </row>
    <row r="83" spans="1:16" ht="20.100000000000001" customHeight="1" x14ac:dyDescent="0.25">
      <c r="A83" s="44" t="s">
        <v>200</v>
      </c>
      <c r="B83" s="24">
        <v>364.82</v>
      </c>
      <c r="C83" s="160">
        <v>1231.9599999999994</v>
      </c>
      <c r="D83" s="309">
        <f t="shared" si="36"/>
        <v>8.9691267032600784E-4</v>
      </c>
      <c r="E83" s="259">
        <f t="shared" si="37"/>
        <v>2.9826315387452662E-3</v>
      </c>
      <c r="F83" s="64">
        <f>(C83-B83)/B83</f>
        <v>2.3768981963708113</v>
      </c>
      <c r="H83" s="24">
        <v>150.49599999999995</v>
      </c>
      <c r="I83" s="160">
        <v>885.60200000000032</v>
      </c>
      <c r="J83" s="258">
        <f t="shared" si="39"/>
        <v>1.4059028150995476E-3</v>
      </c>
      <c r="K83" s="259">
        <f t="shared" si="40"/>
        <v>7.7076140950811988E-3</v>
      </c>
      <c r="L83" s="71">
        <f>(I83-H83)/H83</f>
        <v>4.8845550712311328</v>
      </c>
      <c r="N83" s="47">
        <f t="shared" si="34"/>
        <v>4.1252124335288629</v>
      </c>
      <c r="O83" s="163">
        <f t="shared" si="35"/>
        <v>7.1885613169258811</v>
      </c>
      <c r="P83" s="64">
        <f>(O83-N83)/N83</f>
        <v>0.74259178957640093</v>
      </c>
    </row>
    <row r="84" spans="1:16" ht="20.100000000000001" customHeight="1" x14ac:dyDescent="0.25">
      <c r="A84" s="44" t="s">
        <v>201</v>
      </c>
      <c r="B84" s="24">
        <v>4448.8500000000004</v>
      </c>
      <c r="C84" s="160">
        <v>2260.61</v>
      </c>
      <c r="D84" s="309">
        <f t="shared" si="36"/>
        <v>1.0937530654514173E-2</v>
      </c>
      <c r="E84" s="259">
        <f t="shared" si="37"/>
        <v>5.4730402633226243E-3</v>
      </c>
      <c r="F84" s="64">
        <f t="shared" si="43"/>
        <v>-0.49186643739393326</v>
      </c>
      <c r="H84" s="24">
        <v>1670.1030000000001</v>
      </c>
      <c r="I84" s="160">
        <v>801.16800000000001</v>
      </c>
      <c r="J84" s="258">
        <f t="shared" si="39"/>
        <v>1.5601760240844942E-2</v>
      </c>
      <c r="K84" s="259">
        <f t="shared" si="40"/>
        <v>6.9727640286810682E-3</v>
      </c>
      <c r="L84" s="71">
        <f t="shared" si="41"/>
        <v>-0.52028826964564467</v>
      </c>
      <c r="N84" s="47">
        <f t="shared" si="34"/>
        <v>3.7540105870056308</v>
      </c>
      <c r="O84" s="163">
        <f t="shared" si="35"/>
        <v>3.5440345747386766</v>
      </c>
      <c r="P84" s="64">
        <f t="shared" si="42"/>
        <v>-5.5933782657347449E-2</v>
      </c>
    </row>
    <row r="85" spans="1:16" ht="20.100000000000001" customHeight="1" x14ac:dyDescent="0.25">
      <c r="A85" s="44" t="s">
        <v>202</v>
      </c>
      <c r="B85" s="24">
        <v>4151.5200000000004</v>
      </c>
      <c r="C85" s="160">
        <v>3780.0400000000004</v>
      </c>
      <c r="D85" s="309">
        <f t="shared" si="36"/>
        <v>1.0206542648735892E-2</v>
      </c>
      <c r="E85" s="259">
        <f t="shared" si="37"/>
        <v>9.1516498276881259E-3</v>
      </c>
      <c r="F85" s="64">
        <f t="shared" si="43"/>
        <v>-8.948047943885612E-2</v>
      </c>
      <c r="H85" s="24">
        <v>700.91499999999985</v>
      </c>
      <c r="I85" s="160">
        <v>757.27800000000002</v>
      </c>
      <c r="J85" s="258">
        <f t="shared" si="39"/>
        <v>6.5478044044060936E-3</v>
      </c>
      <c r="K85" s="259">
        <f t="shared" si="40"/>
        <v>6.5907784610862415E-3</v>
      </c>
      <c r="L85" s="71">
        <f t="shared" si="41"/>
        <v>8.0413459549303665E-2</v>
      </c>
      <c r="N85" s="47">
        <f t="shared" si="34"/>
        <v>1.6883334296835852</v>
      </c>
      <c r="O85" s="163">
        <f t="shared" si="35"/>
        <v>2.0033597528068485</v>
      </c>
      <c r="P85" s="64">
        <f t="shared" si="42"/>
        <v>0.18659011163588887</v>
      </c>
    </row>
    <row r="86" spans="1:16" ht="20.100000000000001" customHeight="1" x14ac:dyDescent="0.25">
      <c r="A86" s="44" t="s">
        <v>203</v>
      </c>
      <c r="B86" s="24">
        <v>158.63</v>
      </c>
      <c r="C86" s="160">
        <v>3322.5200000000004</v>
      </c>
      <c r="D86" s="309">
        <f t="shared" si="36"/>
        <v>3.8999302914811311E-4</v>
      </c>
      <c r="E86" s="259">
        <f t="shared" si="37"/>
        <v>8.0439729699924752E-3</v>
      </c>
      <c r="F86" s="64">
        <f t="shared" si="43"/>
        <v>19.945092353274919</v>
      </c>
      <c r="H86" s="24">
        <v>46.385000000000005</v>
      </c>
      <c r="I86" s="160">
        <v>733.53700000000015</v>
      </c>
      <c r="J86" s="258">
        <f t="shared" si="39"/>
        <v>4.3331917179454966E-4</v>
      </c>
      <c r="K86" s="259">
        <f t="shared" si="40"/>
        <v>6.3841546433539851E-3</v>
      </c>
      <c r="L86" s="71">
        <f t="shared" si="41"/>
        <v>14.814099385577236</v>
      </c>
      <c r="N86" s="47">
        <f t="shared" si="34"/>
        <v>2.9241001071676234</v>
      </c>
      <c r="O86" s="163">
        <f t="shared" si="35"/>
        <v>2.2077730156628101</v>
      </c>
      <c r="P86" s="64">
        <f t="shared" si="42"/>
        <v>-0.24497351843356366</v>
      </c>
    </row>
    <row r="87" spans="1:16" ht="20.100000000000001" customHeight="1" x14ac:dyDescent="0.25">
      <c r="A87" s="44" t="s">
        <v>204</v>
      </c>
      <c r="B87" s="24">
        <v>15312.439999999997</v>
      </c>
      <c r="C87" s="160">
        <v>13186.480000000003</v>
      </c>
      <c r="D87" s="309">
        <f t="shared" si="36"/>
        <v>3.7645747079674288E-2</v>
      </c>
      <c r="E87" s="259">
        <f t="shared" si="37"/>
        <v>3.1925071538876026E-2</v>
      </c>
      <c r="F87" s="64">
        <f t="shared" ref="F87:F88" si="44">(C87-B87)/B87</f>
        <v>-0.13883874810284932</v>
      </c>
      <c r="H87" s="24">
        <v>691.21899999999994</v>
      </c>
      <c r="I87" s="160">
        <v>667.41</v>
      </c>
      <c r="J87" s="258">
        <f t="shared" si="39"/>
        <v>6.457226357845354E-3</v>
      </c>
      <c r="K87" s="259">
        <f t="shared" si="40"/>
        <v>5.8086349434600879E-3</v>
      </c>
      <c r="L87" s="71">
        <f t="shared" ref="L87:L88" si="45">(I87-H87)/H87</f>
        <v>-3.4444944366401921E-2</v>
      </c>
      <c r="N87" s="47">
        <f t="shared" si="34"/>
        <v>0.45141009532118992</v>
      </c>
      <c r="O87" s="163">
        <f t="shared" si="35"/>
        <v>0.50613203826950015</v>
      </c>
      <c r="P87" s="64">
        <f t="shared" ref="P87:P88" si="46">(O87-N87)/N87</f>
        <v>0.12122445535776988</v>
      </c>
    </row>
    <row r="88" spans="1:16" ht="20.100000000000001" customHeight="1" x14ac:dyDescent="0.25">
      <c r="A88" s="44" t="s">
        <v>205</v>
      </c>
      <c r="B88" s="24">
        <v>868.29</v>
      </c>
      <c r="C88" s="160">
        <v>2612.85</v>
      </c>
      <c r="D88" s="309">
        <f t="shared" si="36"/>
        <v>2.1346973919120918E-3</v>
      </c>
      <c r="E88" s="259">
        <f t="shared" si="37"/>
        <v>6.3258294230417976E-3</v>
      </c>
      <c r="F88" s="64">
        <f t="shared" si="44"/>
        <v>2.0091904778357463</v>
      </c>
      <c r="H88" s="24">
        <v>228.58</v>
      </c>
      <c r="I88" s="160">
        <v>611.923</v>
      </c>
      <c r="J88" s="258">
        <f t="shared" si="39"/>
        <v>2.1353475539247204E-3</v>
      </c>
      <c r="K88" s="259">
        <f t="shared" si="40"/>
        <v>5.3257178054073621E-3</v>
      </c>
      <c r="L88" s="71">
        <f t="shared" si="45"/>
        <v>1.6770627351474316</v>
      </c>
      <c r="N88" s="47">
        <f t="shared" si="34"/>
        <v>2.6325306061338956</v>
      </c>
      <c r="O88" s="163">
        <f t="shared" si="35"/>
        <v>2.3419752377671892</v>
      </c>
      <c r="P88" s="64">
        <f t="shared" si="46"/>
        <v>-0.11037112643237705</v>
      </c>
    </row>
    <row r="89" spans="1:16" ht="20.100000000000001" customHeight="1" x14ac:dyDescent="0.25">
      <c r="A89" s="44" t="s">
        <v>206</v>
      </c>
      <c r="B89" s="24">
        <v>1192.1100000000004</v>
      </c>
      <c r="C89" s="160">
        <v>1220.1400000000001</v>
      </c>
      <c r="D89" s="309">
        <f t="shared" si="36"/>
        <v>2.9308112587641509E-3</v>
      </c>
      <c r="E89" s="259">
        <f t="shared" si="37"/>
        <v>2.9540147778212371E-3</v>
      </c>
      <c r="F89" s="64">
        <f t="shared" ref="F89:F94" si="47">(C89-B89)/B89</f>
        <v>2.3512930853696167E-2</v>
      </c>
      <c r="H89" s="24">
        <v>484.60199999999992</v>
      </c>
      <c r="I89" s="160">
        <v>518.77200000000005</v>
      </c>
      <c r="J89" s="258">
        <f t="shared" si="39"/>
        <v>4.5270526525812713E-3</v>
      </c>
      <c r="K89" s="259">
        <f t="shared" si="40"/>
        <v>4.5150015236341632E-3</v>
      </c>
      <c r="L89" s="71">
        <f t="shared" ref="L89:L94" si="48">(I89-H89)/H89</f>
        <v>7.051147126920676E-2</v>
      </c>
      <c r="N89" s="47">
        <f t="shared" si="34"/>
        <v>4.0650778871077318</v>
      </c>
      <c r="O89" s="163">
        <f t="shared" si="35"/>
        <v>4.2517416034225581</v>
      </c>
      <c r="P89" s="64">
        <f t="shared" ref="P89:P92" si="49">(O89-N89)/N89</f>
        <v>4.5918853586255887E-2</v>
      </c>
    </row>
    <row r="90" spans="1:16" ht="20.100000000000001" customHeight="1" x14ac:dyDescent="0.25">
      <c r="A90" s="44" t="s">
        <v>207</v>
      </c>
      <c r="B90" s="24">
        <v>2141.0800000000008</v>
      </c>
      <c r="C90" s="160">
        <v>1881.33</v>
      </c>
      <c r="D90" s="309">
        <f t="shared" si="36"/>
        <v>5.2638610278537626E-3</v>
      </c>
      <c r="E90" s="259">
        <f t="shared" si="37"/>
        <v>4.5547860261596438E-3</v>
      </c>
      <c r="F90" s="64">
        <f t="shared" si="47"/>
        <v>-0.12131727913015899</v>
      </c>
      <c r="H90" s="24">
        <v>590.46400000000006</v>
      </c>
      <c r="I90" s="160">
        <v>488.61</v>
      </c>
      <c r="J90" s="258">
        <f t="shared" si="39"/>
        <v>5.5159937793359268E-3</v>
      </c>
      <c r="K90" s="259">
        <f t="shared" si="40"/>
        <v>4.2524941486103496E-3</v>
      </c>
      <c r="L90" s="71">
        <f t="shared" si="48"/>
        <v>-0.1724982386733146</v>
      </c>
      <c r="N90" s="47">
        <f t="shared" si="34"/>
        <v>2.757785790348795</v>
      </c>
      <c r="O90" s="163">
        <f t="shared" si="35"/>
        <v>2.5971520147980423</v>
      </c>
      <c r="P90" s="64">
        <f t="shared" si="49"/>
        <v>-5.8247372262526728E-2</v>
      </c>
    </row>
    <row r="91" spans="1:16" ht="20.100000000000001" customHeight="1" x14ac:dyDescent="0.25">
      <c r="A91" s="44" t="s">
        <v>208</v>
      </c>
      <c r="B91" s="24">
        <v>725.25999999999988</v>
      </c>
      <c r="C91" s="160">
        <v>1297</v>
      </c>
      <c r="D91" s="309">
        <f t="shared" si="36"/>
        <v>1.7830570782321154E-3</v>
      </c>
      <c r="E91" s="259">
        <f t="shared" si="37"/>
        <v>3.1400963552003411E-3</v>
      </c>
      <c r="F91" s="64">
        <f t="shared" si="47"/>
        <v>0.7883241871880432</v>
      </c>
      <c r="H91" s="24">
        <v>277.85500000000002</v>
      </c>
      <c r="I91" s="160">
        <v>459.36500000000018</v>
      </c>
      <c r="J91" s="258">
        <f t="shared" si="39"/>
        <v>2.5956645139371473E-3</v>
      </c>
      <c r="K91" s="259">
        <f t="shared" si="40"/>
        <v>3.9979676522715335E-3</v>
      </c>
      <c r="L91" s="71">
        <f t="shared" si="48"/>
        <v>0.65325439527811324</v>
      </c>
      <c r="N91" s="47">
        <f t="shared" si="34"/>
        <v>3.8311088437250094</v>
      </c>
      <c r="O91" s="163">
        <f t="shared" si="35"/>
        <v>3.5417501927525068</v>
      </c>
      <c r="P91" s="64">
        <f t="shared" si="49"/>
        <v>-7.5528694896372997E-2</v>
      </c>
    </row>
    <row r="92" spans="1:16" ht="20.100000000000001" customHeight="1" x14ac:dyDescent="0.25">
      <c r="A92" s="44" t="s">
        <v>209</v>
      </c>
      <c r="B92" s="24">
        <v>50.560000000000009</v>
      </c>
      <c r="C92" s="160">
        <v>183.3</v>
      </c>
      <c r="D92" s="309">
        <f t="shared" si="36"/>
        <v>1.2430213423519261E-4</v>
      </c>
      <c r="E92" s="259">
        <f t="shared" si="37"/>
        <v>4.4377768844118938E-4</v>
      </c>
      <c r="F92" s="64">
        <f t="shared" si="47"/>
        <v>2.6253955696202529</v>
      </c>
      <c r="H92" s="24">
        <v>145.93</v>
      </c>
      <c r="I92" s="160">
        <v>430.37200000000001</v>
      </c>
      <c r="J92" s="258">
        <f t="shared" si="39"/>
        <v>1.3632481780743479E-3</v>
      </c>
      <c r="K92" s="259">
        <f t="shared" si="40"/>
        <v>3.7456343745026371E-3</v>
      </c>
      <c r="L92" s="71">
        <f t="shared" si="48"/>
        <v>1.9491674090317275</v>
      </c>
      <c r="N92" s="47">
        <f t="shared" si="34"/>
        <v>28.862737341772146</v>
      </c>
      <c r="O92" s="163">
        <f t="shared" si="35"/>
        <v>23.47910529187125</v>
      </c>
      <c r="P92" s="64">
        <f t="shared" si="49"/>
        <v>-0.18652534533200121</v>
      </c>
    </row>
    <row r="93" spans="1:16" ht="20.100000000000001" customHeight="1" x14ac:dyDescent="0.25">
      <c r="A93" s="44" t="s">
        <v>210</v>
      </c>
      <c r="B93" s="24">
        <v>540.16999999999996</v>
      </c>
      <c r="C93" s="160">
        <v>1061.3200000000002</v>
      </c>
      <c r="D93" s="309">
        <f t="shared" si="36"/>
        <v>1.3280119432322779E-3</v>
      </c>
      <c r="E93" s="259">
        <f t="shared" si="37"/>
        <v>2.5695042896694115E-3</v>
      </c>
      <c r="F93" s="64">
        <f t="shared" si="47"/>
        <v>0.96478886276542619</v>
      </c>
      <c r="H93" s="24">
        <v>132.12700000000001</v>
      </c>
      <c r="I93" s="160">
        <v>308.89400000000006</v>
      </c>
      <c r="J93" s="258">
        <f t="shared" si="39"/>
        <v>1.2343033784994817E-3</v>
      </c>
      <c r="K93" s="259">
        <f t="shared" si="40"/>
        <v>2.68838117832391E-3</v>
      </c>
      <c r="L93" s="71">
        <f t="shared" si="48"/>
        <v>1.3378567590272998</v>
      </c>
      <c r="N93" s="47">
        <f t="shared" ref="N93:N94" si="50">(H93/B93)*10</f>
        <v>2.4460262509950574</v>
      </c>
      <c r="O93" s="163">
        <f t="shared" ref="O93:O94" si="51">(I93/C93)*10</f>
        <v>2.9104699807786534</v>
      </c>
      <c r="P93" s="64">
        <f t="shared" ref="P93:P94" si="52">(O93-N93)/N93</f>
        <v>0.18987683782815395</v>
      </c>
    </row>
    <row r="94" spans="1:16" ht="20.100000000000001" customHeight="1" x14ac:dyDescent="0.25">
      <c r="A94" s="44" t="s">
        <v>211</v>
      </c>
      <c r="B94" s="24">
        <v>261.89999999999998</v>
      </c>
      <c r="C94" s="160">
        <v>433.55</v>
      </c>
      <c r="D94" s="309">
        <f t="shared" si="36"/>
        <v>6.4388308853237603E-4</v>
      </c>
      <c r="E94" s="259">
        <f t="shared" si="37"/>
        <v>1.04964439074565E-3</v>
      </c>
      <c r="F94" s="64">
        <f t="shared" si="47"/>
        <v>0.65540282550591844</v>
      </c>
      <c r="H94" s="24">
        <v>146.31899999999999</v>
      </c>
      <c r="I94" s="160">
        <v>286.71299999999997</v>
      </c>
      <c r="J94" s="258">
        <f t="shared" si="39"/>
        <v>1.3668821364192453E-3</v>
      </c>
      <c r="K94" s="259">
        <f t="shared" si="40"/>
        <v>2.4953344279292668E-3</v>
      </c>
      <c r="L94" s="71">
        <f t="shared" si="48"/>
        <v>0.95950628421462691</v>
      </c>
      <c r="N94" s="47">
        <f t="shared" si="50"/>
        <v>5.5868270332187864</v>
      </c>
      <c r="O94" s="163">
        <f t="shared" si="51"/>
        <v>6.6131472725175868</v>
      </c>
      <c r="P94" s="64">
        <f t="shared" si="52"/>
        <v>0.18370360012872958</v>
      </c>
    </row>
    <row r="95" spans="1:16" ht="20.100000000000001" customHeight="1" thickBot="1" x14ac:dyDescent="0.3">
      <c r="A95" s="13" t="s">
        <v>17</v>
      </c>
      <c r="B95" s="24">
        <f>B96-SUM(B68:B94)</f>
        <v>18731.1599999998</v>
      </c>
      <c r="C95" s="160">
        <f>C96-SUM(C68:C94)</f>
        <v>15324.979999999807</v>
      </c>
      <c r="D95" s="309">
        <f t="shared" si="36"/>
        <v>4.6050695504367981E-2</v>
      </c>
      <c r="E95" s="259">
        <f t="shared" si="37"/>
        <v>3.7102477904022761E-2</v>
      </c>
      <c r="F95" s="64">
        <f t="shared" si="38"/>
        <v>-0.18184565184430806</v>
      </c>
      <c r="H95" s="24">
        <f>H96-SUM(H68:H94)</f>
        <v>4873.3349999999482</v>
      </c>
      <c r="I95" s="160">
        <f>I96-SUM(I68:I94)</f>
        <v>4317.952999999965</v>
      </c>
      <c r="J95" s="258">
        <f t="shared" si="39"/>
        <v>4.552569766254972E-2</v>
      </c>
      <c r="K95" s="259">
        <f t="shared" si="40"/>
        <v>3.7580217077985215E-2</v>
      </c>
      <c r="L95" s="71">
        <f t="shared" si="41"/>
        <v>-0.11396343571701702</v>
      </c>
      <c r="N95" s="47">
        <f t="shared" si="34"/>
        <v>2.6017262145003301</v>
      </c>
      <c r="O95" s="163">
        <f t="shared" si="35"/>
        <v>2.8175912790750912</v>
      </c>
      <c r="P95" s="64">
        <f t="shared" si="42"/>
        <v>8.2969938716714139E-2</v>
      </c>
    </row>
    <row r="96" spans="1:16" s="2" customFormat="1" ht="26.25" customHeight="1" thickBot="1" x14ac:dyDescent="0.3">
      <c r="A96" s="17" t="s">
        <v>18</v>
      </c>
      <c r="B96" s="22">
        <v>406750.85999999981</v>
      </c>
      <c r="C96" s="165">
        <v>413044.64999999979</v>
      </c>
      <c r="D96" s="305">
        <f>SUM(D68:D95)</f>
        <v>1</v>
      </c>
      <c r="E96" s="306">
        <f>SUM(E68:E95)</f>
        <v>0.99999999999999978</v>
      </c>
      <c r="F96" s="69">
        <f t="shared" si="38"/>
        <v>1.5473329300397748E-2</v>
      </c>
      <c r="H96" s="22">
        <v>107045.80599999994</v>
      </c>
      <c r="I96" s="165">
        <v>114899.62899999999</v>
      </c>
      <c r="J96" s="317">
        <f t="shared" si="39"/>
        <v>1</v>
      </c>
      <c r="K96" s="306">
        <f t="shared" si="40"/>
        <v>1</v>
      </c>
      <c r="L96" s="72">
        <f t="shared" si="41"/>
        <v>7.3368806247299898E-2</v>
      </c>
      <c r="N96" s="43">
        <f t="shared" si="34"/>
        <v>2.6317290638303747</v>
      </c>
      <c r="O96" s="170">
        <f t="shared" si="35"/>
        <v>2.781772600129309</v>
      </c>
      <c r="P96" s="69">
        <f t="shared" si="42"/>
        <v>5.7013291512824665E-2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N66:O66"/>
    <mergeCell ref="N4:O4"/>
    <mergeCell ref="N5:O5"/>
    <mergeCell ref="N36:O36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H4:I4"/>
    <mergeCell ref="J4:K4"/>
    <mergeCell ref="H5:I5"/>
    <mergeCell ref="J5:K5"/>
    <mergeCell ref="A4:A6"/>
    <mergeCell ref="B4:C4"/>
    <mergeCell ref="D5:E5"/>
    <mergeCell ref="D4:E4"/>
    <mergeCell ref="B5:C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>
    <pageSetUpPr fitToPage="1"/>
  </sheetPr>
  <dimension ref="A1:Q96"/>
  <sheetViews>
    <sheetView showGridLines="0" topLeftCell="A25" zoomScaleNormal="100" workbookViewId="0">
      <selection activeCell="F35" sqref="F35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40" customWidth="1"/>
    <col min="16" max="16" width="10.85546875" customWidth="1"/>
    <col min="17" max="17" width="1.85546875" customWidth="1"/>
  </cols>
  <sheetData>
    <row r="1" spans="1:17" ht="15.75" x14ac:dyDescent="0.25">
      <c r="A1" s="5" t="s">
        <v>159</v>
      </c>
    </row>
    <row r="3" spans="1:17" ht="8.25" customHeight="1" thickBot="1" x14ac:dyDescent="0.3"/>
    <row r="4" spans="1:17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7" x14ac:dyDescent="0.25">
      <c r="A5" s="467"/>
      <c r="B5" s="456" t="s">
        <v>60</v>
      </c>
      <c r="C5" s="458"/>
      <c r="D5" s="456" t="str">
        <f>B5</f>
        <v>mar</v>
      </c>
      <c r="E5" s="458"/>
      <c r="F5" s="149" t="s">
        <v>134</v>
      </c>
      <c r="H5" s="459" t="str">
        <f>B5</f>
        <v>mar</v>
      </c>
      <c r="I5" s="458"/>
      <c r="J5" s="456" t="str">
        <f>B5</f>
        <v>mar</v>
      </c>
      <c r="K5" s="457"/>
      <c r="L5" s="149" t="str">
        <f>F5</f>
        <v>2022 /2021</v>
      </c>
      <c r="N5" s="459" t="str">
        <f>B5</f>
        <v>mar</v>
      </c>
      <c r="O5" s="457"/>
      <c r="P5" s="149" t="str">
        <f>L5</f>
        <v>2022 /2021</v>
      </c>
    </row>
    <row r="6" spans="1:17" ht="19.5" customHeight="1" thickBot="1" x14ac:dyDescent="0.3">
      <c r="A6" s="468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C6</f>
        <v>2022</v>
      </c>
      <c r="J6" s="117">
        <f>B6</f>
        <v>2021</v>
      </c>
      <c r="K6" s="152">
        <f>C6</f>
        <v>2022</v>
      </c>
      <c r="L6" s="365">
        <v>1000</v>
      </c>
      <c r="N6" s="30">
        <f>B6</f>
        <v>2021</v>
      </c>
      <c r="O6" s="152">
        <f>C6</f>
        <v>2022</v>
      </c>
      <c r="P6" s="150"/>
    </row>
    <row r="7" spans="1:17" s="12" customFormat="1" ht="20.100000000000001" customHeight="1" x14ac:dyDescent="0.25">
      <c r="A7" s="368" t="s">
        <v>164</v>
      </c>
      <c r="B7" s="268">
        <v>30580.100000000002</v>
      </c>
      <c r="C7" s="369">
        <v>28074.95</v>
      </c>
      <c r="D7" s="258">
        <f>B7/$B$33</f>
        <v>9.8162051599429576E-2</v>
      </c>
      <c r="E7" s="308">
        <f>C7/$C$33</f>
        <v>9.9923328506633491E-2</v>
      </c>
      <c r="F7" s="370">
        <f>(C7-B7)/B7</f>
        <v>-8.1920922429946308E-2</v>
      </c>
      <c r="H7" s="268">
        <v>11733.778000000002</v>
      </c>
      <c r="I7" s="369">
        <v>10307.603000000001</v>
      </c>
      <c r="J7" s="258">
        <f t="shared" ref="J7:J32" si="0">H7/$H$33</f>
        <v>0.13527552886250355</v>
      </c>
      <c r="K7" s="308">
        <f>I7/$I$33</f>
        <v>0.12847204461287542</v>
      </c>
      <c r="L7" s="370">
        <f>(I7-H7)/H7</f>
        <v>-0.12154439942531731</v>
      </c>
      <c r="N7" s="371">
        <f t="shared" ref="N7:O33" si="1">(H7/B7)*10</f>
        <v>3.8370633189557917</v>
      </c>
      <c r="O7" s="372">
        <f t="shared" si="1"/>
        <v>3.6714590765077055</v>
      </c>
      <c r="P7" s="370">
        <f>(O7-N7)/N7</f>
        <v>-4.3159111195786373E-2</v>
      </c>
      <c r="Q7" s="373"/>
    </row>
    <row r="8" spans="1:17" s="12" customFormat="1" ht="20.100000000000001" customHeight="1" x14ac:dyDescent="0.25">
      <c r="A8" s="368" t="s">
        <v>163</v>
      </c>
      <c r="B8" s="268">
        <v>42681.280000000006</v>
      </c>
      <c r="C8" s="269">
        <v>35587.11</v>
      </c>
      <c r="D8" s="258">
        <f t="shared" ref="D8:D32" si="2">B8/$B$33</f>
        <v>0.13700681193618405</v>
      </c>
      <c r="E8" s="259">
        <f t="shared" ref="E8:E32" si="3">C8/$C$33</f>
        <v>0.12666033183074954</v>
      </c>
      <c r="F8" s="370">
        <f t="shared" ref="F8:F33" si="4">(C8-B8)/B8</f>
        <v>-0.16621268153157553</v>
      </c>
      <c r="H8" s="268">
        <v>10995.688000000002</v>
      </c>
      <c r="I8" s="269">
        <v>9729.2229999999981</v>
      </c>
      <c r="J8" s="258">
        <f t="shared" si="0"/>
        <v>0.12676629039743925</v>
      </c>
      <c r="K8" s="259">
        <f t="shared" ref="K8:K32" si="5">I8/$I$33</f>
        <v>0.12126322398181356</v>
      </c>
      <c r="L8" s="370">
        <f t="shared" ref="L8:L33" si="6">(I8-H8)/H8</f>
        <v>-0.11517833172421804</v>
      </c>
      <c r="N8" s="371">
        <f t="shared" si="1"/>
        <v>2.5762320155346794</v>
      </c>
      <c r="O8" s="286">
        <f t="shared" si="1"/>
        <v>2.7339177022242032</v>
      </c>
      <c r="P8" s="370">
        <f t="shared" ref="P8:P33" si="7">(O8-N8)/N8</f>
        <v>6.1207874810451486E-2</v>
      </c>
      <c r="Q8" s="373"/>
    </row>
    <row r="9" spans="1:17" s="12" customFormat="1" ht="20.100000000000001" customHeight="1" x14ac:dyDescent="0.25">
      <c r="A9" s="368" t="s">
        <v>168</v>
      </c>
      <c r="B9" s="268">
        <v>24916.400000000001</v>
      </c>
      <c r="C9" s="269">
        <v>22256.270000000004</v>
      </c>
      <c r="D9" s="258">
        <f t="shared" si="2"/>
        <v>7.9981587453017713E-2</v>
      </c>
      <c r="E9" s="259">
        <f t="shared" si="3"/>
        <v>7.9213696855821011E-2</v>
      </c>
      <c r="F9" s="370">
        <f t="shared" si="4"/>
        <v>-0.10676221283973597</v>
      </c>
      <c r="H9" s="268">
        <v>6298.1939999999995</v>
      </c>
      <c r="I9" s="269">
        <v>5825.4630000000006</v>
      </c>
      <c r="J9" s="258">
        <f t="shared" si="0"/>
        <v>7.2610162236633968E-2</v>
      </c>
      <c r="K9" s="259">
        <f t="shared" si="5"/>
        <v>7.2607486185358047E-2</v>
      </c>
      <c r="L9" s="370">
        <f t="shared" si="6"/>
        <v>-7.5058183345892315E-2</v>
      </c>
      <c r="N9" s="371">
        <f t="shared" si="1"/>
        <v>2.5277303302242697</v>
      </c>
      <c r="O9" s="286">
        <f t="shared" si="1"/>
        <v>2.6174480270054232</v>
      </c>
      <c r="P9" s="370">
        <f t="shared" si="7"/>
        <v>3.549338143724904E-2</v>
      </c>
      <c r="Q9" s="373"/>
    </row>
    <row r="10" spans="1:17" s="12" customFormat="1" ht="20.100000000000001" customHeight="1" x14ac:dyDescent="0.25">
      <c r="A10" s="368" t="s">
        <v>166</v>
      </c>
      <c r="B10" s="268">
        <v>20534.03</v>
      </c>
      <c r="C10" s="269">
        <v>16170.860000000002</v>
      </c>
      <c r="D10" s="258">
        <f t="shared" si="2"/>
        <v>6.5914189698667913E-2</v>
      </c>
      <c r="E10" s="259">
        <f t="shared" si="3"/>
        <v>5.7554729608237216E-2</v>
      </c>
      <c r="F10" s="370">
        <f t="shared" si="4"/>
        <v>-0.21248483614760458</v>
      </c>
      <c r="H10" s="268">
        <v>6170.911000000001</v>
      </c>
      <c r="I10" s="269">
        <v>5503.4200000000019</v>
      </c>
      <c r="J10" s="258">
        <f t="shared" si="0"/>
        <v>7.114275121690905E-2</v>
      </c>
      <c r="K10" s="259">
        <f t="shared" si="5"/>
        <v>6.8593602194747999E-2</v>
      </c>
      <c r="L10" s="370">
        <f t="shared" si="6"/>
        <v>-0.10816733542259789</v>
      </c>
      <c r="N10" s="371">
        <f t="shared" si="1"/>
        <v>3.0052118361568581</v>
      </c>
      <c r="O10" s="286">
        <f t="shared" si="1"/>
        <v>3.4032945681305766</v>
      </c>
      <c r="P10" s="370">
        <f t="shared" si="7"/>
        <v>0.13246411689992443</v>
      </c>
      <c r="Q10" s="373"/>
    </row>
    <row r="11" spans="1:17" s="12" customFormat="1" ht="20.100000000000001" customHeight="1" x14ac:dyDescent="0.25">
      <c r="A11" s="368" t="s">
        <v>165</v>
      </c>
      <c r="B11" s="268">
        <v>9747.89</v>
      </c>
      <c r="C11" s="269">
        <v>13895.49</v>
      </c>
      <c r="D11" s="258">
        <f t="shared" si="2"/>
        <v>3.1290704777471735E-2</v>
      </c>
      <c r="E11" s="259">
        <f t="shared" si="3"/>
        <v>4.945631646826229E-2</v>
      </c>
      <c r="F11" s="370">
        <f t="shared" si="4"/>
        <v>0.42548695153515281</v>
      </c>
      <c r="H11" s="268">
        <v>3460.5519999999997</v>
      </c>
      <c r="I11" s="269">
        <v>4851.01</v>
      </c>
      <c r="J11" s="258">
        <f t="shared" si="0"/>
        <v>3.9895760935326562E-2</v>
      </c>
      <c r="K11" s="259">
        <f t="shared" si="5"/>
        <v>6.0462085427378687E-2</v>
      </c>
      <c r="L11" s="370">
        <f t="shared" si="6"/>
        <v>0.40180237141357816</v>
      </c>
      <c r="N11" s="371">
        <f t="shared" si="1"/>
        <v>3.5500523703078306</v>
      </c>
      <c r="O11" s="286">
        <f t="shared" si="1"/>
        <v>3.4910679652174914</v>
      </c>
      <c r="P11" s="370">
        <f t="shared" si="7"/>
        <v>-1.6615080268583354E-2</v>
      </c>
      <c r="Q11" s="373"/>
    </row>
    <row r="12" spans="1:17" s="12" customFormat="1" ht="20.100000000000001" customHeight="1" x14ac:dyDescent="0.25">
      <c r="A12" s="368" t="s">
        <v>169</v>
      </c>
      <c r="B12" s="268">
        <v>14179.220000000001</v>
      </c>
      <c r="C12" s="269">
        <v>12699.089999999998</v>
      </c>
      <c r="D12" s="258">
        <f t="shared" si="2"/>
        <v>4.5515264020708365E-2</v>
      </c>
      <c r="E12" s="259">
        <f t="shared" si="3"/>
        <v>4.5198133631771525E-2</v>
      </c>
      <c r="F12" s="370">
        <f t="shared" si="4"/>
        <v>-0.10438726530796495</v>
      </c>
      <c r="H12" s="268">
        <v>4663.8710000000001</v>
      </c>
      <c r="I12" s="269">
        <v>4777.3390000000009</v>
      </c>
      <c r="J12" s="258">
        <f t="shared" si="0"/>
        <v>5.3768497756774773E-2</v>
      </c>
      <c r="K12" s="259">
        <f t="shared" si="5"/>
        <v>5.9543863800228795E-2</v>
      </c>
      <c r="L12" s="370">
        <f t="shared" si="6"/>
        <v>2.432914632501644E-2</v>
      </c>
      <c r="N12" s="371">
        <f t="shared" si="1"/>
        <v>3.2892295909083851</v>
      </c>
      <c r="O12" s="286">
        <f t="shared" si="1"/>
        <v>3.7619538092886984</v>
      </c>
      <c r="P12" s="370">
        <f t="shared" si="7"/>
        <v>0.1437188269517426</v>
      </c>
      <c r="Q12" s="373"/>
    </row>
    <row r="13" spans="1:17" s="12" customFormat="1" ht="20.100000000000001" customHeight="1" x14ac:dyDescent="0.25">
      <c r="A13" s="368" t="s">
        <v>167</v>
      </c>
      <c r="B13" s="268">
        <v>21301.109999999993</v>
      </c>
      <c r="C13" s="269">
        <v>15585.93</v>
      </c>
      <c r="D13" s="258">
        <f t="shared" si="2"/>
        <v>6.8376514757804083E-2</v>
      </c>
      <c r="E13" s="259">
        <f t="shared" si="3"/>
        <v>5.5472868285478476E-2</v>
      </c>
      <c r="F13" s="370">
        <f t="shared" si="4"/>
        <v>-0.26830432780263541</v>
      </c>
      <c r="H13" s="268">
        <v>6810.7230000000009</v>
      </c>
      <c r="I13" s="269">
        <v>4655.7840000000015</v>
      </c>
      <c r="J13" s="258">
        <f t="shared" si="0"/>
        <v>7.8518969402780303E-2</v>
      </c>
      <c r="K13" s="259">
        <f t="shared" si="5"/>
        <v>5.8028824912631172E-2</v>
      </c>
      <c r="L13" s="370">
        <f t="shared" si="6"/>
        <v>-0.31640385315920189</v>
      </c>
      <c r="N13" s="371">
        <f t="shared" si="1"/>
        <v>3.197355912438367</v>
      </c>
      <c r="O13" s="286">
        <f t="shared" si="1"/>
        <v>2.9871711216462549</v>
      </c>
      <c r="P13" s="370">
        <f t="shared" si="7"/>
        <v>-6.5737064170569945E-2</v>
      </c>
      <c r="Q13" s="373"/>
    </row>
    <row r="14" spans="1:17" s="12" customFormat="1" ht="20.100000000000001" customHeight="1" x14ac:dyDescent="0.25">
      <c r="A14" s="368" t="s">
        <v>170</v>
      </c>
      <c r="B14" s="268">
        <v>12653.06</v>
      </c>
      <c r="C14" s="269">
        <v>11044.93</v>
      </c>
      <c r="D14" s="258">
        <f t="shared" si="2"/>
        <v>4.0616293884280244E-2</v>
      </c>
      <c r="E14" s="259">
        <f t="shared" si="3"/>
        <v>3.9310708254966485E-2</v>
      </c>
      <c r="F14" s="370">
        <f t="shared" si="4"/>
        <v>-0.12709415746072486</v>
      </c>
      <c r="H14" s="268">
        <v>4431.6989999999996</v>
      </c>
      <c r="I14" s="269">
        <v>4021.7660000000005</v>
      </c>
      <c r="J14" s="258">
        <f t="shared" si="0"/>
        <v>5.1091850040492326E-2</v>
      </c>
      <c r="K14" s="259">
        <f t="shared" si="5"/>
        <v>5.0126542608843742E-2</v>
      </c>
      <c r="L14" s="370">
        <f t="shared" si="6"/>
        <v>-9.2500190107676336E-2</v>
      </c>
      <c r="N14" s="371">
        <f t="shared" si="1"/>
        <v>3.5024721292714962</v>
      </c>
      <c r="O14" s="286">
        <f t="shared" si="1"/>
        <v>3.6412779438167564</v>
      </c>
      <c r="P14" s="370">
        <f t="shared" si="7"/>
        <v>3.9630812015663749E-2</v>
      </c>
      <c r="Q14" s="373"/>
    </row>
    <row r="15" spans="1:17" s="12" customFormat="1" ht="20.100000000000001" customHeight="1" x14ac:dyDescent="0.25">
      <c r="A15" s="368" t="s">
        <v>171</v>
      </c>
      <c r="B15" s="268">
        <v>12233.859999999999</v>
      </c>
      <c r="C15" s="269">
        <v>9843.7400000000016</v>
      </c>
      <c r="D15" s="258">
        <f t="shared" si="2"/>
        <v>3.9270662835641394E-2</v>
      </c>
      <c r="E15" s="259">
        <f t="shared" si="3"/>
        <v>3.503547702681175E-2</v>
      </c>
      <c r="F15" s="370">
        <f t="shared" si="4"/>
        <v>-0.19536924568370059</v>
      </c>
      <c r="H15" s="268">
        <v>4064.1030000000001</v>
      </c>
      <c r="I15" s="269">
        <v>3854.396999999999</v>
      </c>
      <c r="J15" s="258">
        <f t="shared" si="0"/>
        <v>4.6853935934077426E-2</v>
      </c>
      <c r="K15" s="259">
        <f t="shared" si="5"/>
        <v>4.8040486555383739E-2</v>
      </c>
      <c r="L15" s="370">
        <f t="shared" si="6"/>
        <v>-5.1599578061875165E-2</v>
      </c>
      <c r="N15" s="371">
        <f t="shared" si="1"/>
        <v>3.3220120223706995</v>
      </c>
      <c r="O15" s="286">
        <f t="shared" si="1"/>
        <v>3.9155818824958786</v>
      </c>
      <c r="P15" s="370">
        <f t="shared" si="7"/>
        <v>0.17867781818007622</v>
      </c>
      <c r="Q15" s="373"/>
    </row>
    <row r="16" spans="1:17" ht="20.100000000000001" customHeight="1" x14ac:dyDescent="0.25">
      <c r="A16" s="13" t="s">
        <v>173</v>
      </c>
      <c r="B16" s="24">
        <v>13517.699999999999</v>
      </c>
      <c r="C16" s="160">
        <v>14220.37</v>
      </c>
      <c r="D16" s="258">
        <f t="shared" si="2"/>
        <v>4.3391786322007089E-2</v>
      </c>
      <c r="E16" s="259">
        <f t="shared" si="3"/>
        <v>5.0612617404336452E-2</v>
      </c>
      <c r="F16" s="337">
        <f t="shared" si="4"/>
        <v>5.1981476138692376E-2</v>
      </c>
      <c r="H16" s="24">
        <v>3050.1369999999997</v>
      </c>
      <c r="I16" s="160">
        <v>3371.9829999999997</v>
      </c>
      <c r="J16" s="258">
        <f t="shared" si="0"/>
        <v>3.5164198246983185E-2</v>
      </c>
      <c r="K16" s="259">
        <f t="shared" si="5"/>
        <v>4.2027768280351645E-2</v>
      </c>
      <c r="L16" s="337">
        <f t="shared" si="6"/>
        <v>0.10551853900333003</v>
      </c>
      <c r="N16" s="47">
        <f t="shared" si="1"/>
        <v>2.2564023465530378</v>
      </c>
      <c r="O16" s="163">
        <f t="shared" si="1"/>
        <v>2.3712343631002568</v>
      </c>
      <c r="P16" s="337">
        <f t="shared" si="7"/>
        <v>5.0891640279775691E-2</v>
      </c>
      <c r="Q16" s="366"/>
    </row>
    <row r="17" spans="1:17" ht="20.100000000000001" customHeight="1" x14ac:dyDescent="0.25">
      <c r="A17" s="13" t="s">
        <v>172</v>
      </c>
      <c r="B17" s="24">
        <v>24788.550000000007</v>
      </c>
      <c r="C17" s="160">
        <v>23730.629999999997</v>
      </c>
      <c r="D17" s="258">
        <f t="shared" si="2"/>
        <v>7.9571189243169263E-2</v>
      </c>
      <c r="E17" s="259">
        <f t="shared" si="3"/>
        <v>8.4461184691668953E-2</v>
      </c>
      <c r="F17" s="337">
        <f t="shared" si="4"/>
        <v>-4.2677768566536121E-2</v>
      </c>
      <c r="H17" s="24">
        <v>2847.8840000000005</v>
      </c>
      <c r="I17" s="160">
        <v>2818.7330000000002</v>
      </c>
      <c r="J17" s="258">
        <f t="shared" si="0"/>
        <v>3.2832478528148572E-2</v>
      </c>
      <c r="K17" s="259">
        <f t="shared" si="5"/>
        <v>3.5132163290319214E-2</v>
      </c>
      <c r="L17" s="337">
        <f t="shared" si="6"/>
        <v>-1.0236020849163903E-2</v>
      </c>
      <c r="N17" s="47">
        <f t="shared" si="1"/>
        <v>1.1488707487932934</v>
      </c>
      <c r="O17" s="163">
        <f t="shared" si="1"/>
        <v>1.1878036950557151</v>
      </c>
      <c r="P17" s="337">
        <f t="shared" si="7"/>
        <v>3.3888012470780202E-2</v>
      </c>
      <c r="Q17" s="366"/>
    </row>
    <row r="18" spans="1:17" ht="20.100000000000001" customHeight="1" x14ac:dyDescent="0.25">
      <c r="A18" s="13" t="s">
        <v>174</v>
      </c>
      <c r="B18" s="24">
        <v>13426.460000000001</v>
      </c>
      <c r="C18" s="160">
        <v>10710.73</v>
      </c>
      <c r="D18" s="258">
        <f t="shared" si="2"/>
        <v>4.309890612907339E-2</v>
      </c>
      <c r="E18" s="259">
        <f t="shared" si="3"/>
        <v>3.8121235917992886E-2</v>
      </c>
      <c r="F18" s="337">
        <f t="shared" si="4"/>
        <v>-0.20226701602656255</v>
      </c>
      <c r="H18" s="24">
        <v>3021.8369999999995</v>
      </c>
      <c r="I18" s="160">
        <v>2624.0760000000005</v>
      </c>
      <c r="J18" s="258">
        <f t="shared" si="0"/>
        <v>3.4837935259324063E-2</v>
      </c>
      <c r="K18" s="259">
        <f t="shared" si="5"/>
        <v>3.2705994685629215E-2</v>
      </c>
      <c r="L18" s="337">
        <f t="shared" si="6"/>
        <v>-0.13162887343030055</v>
      </c>
      <c r="N18" s="47">
        <f t="shared" si="1"/>
        <v>2.2506580289964737</v>
      </c>
      <c r="O18" s="163">
        <f t="shared" si="1"/>
        <v>2.4499506569580229</v>
      </c>
      <c r="P18" s="337">
        <f t="shared" si="7"/>
        <v>8.8548604627603097E-2</v>
      </c>
      <c r="Q18" s="366"/>
    </row>
    <row r="19" spans="1:17" ht="20.100000000000001" customHeight="1" x14ac:dyDescent="0.25">
      <c r="A19" s="13" t="s">
        <v>175</v>
      </c>
      <c r="B19" s="24">
        <v>4860.6399999999985</v>
      </c>
      <c r="C19" s="160">
        <v>8273.0800000000036</v>
      </c>
      <c r="D19" s="258">
        <f t="shared" si="2"/>
        <v>1.5602643368931142E-2</v>
      </c>
      <c r="E19" s="259">
        <f t="shared" si="3"/>
        <v>2.9445241776090775E-2</v>
      </c>
      <c r="F19" s="337">
        <f t="shared" si="4"/>
        <v>0.70205569636920362</v>
      </c>
      <c r="H19" s="24">
        <v>1790.3190000000004</v>
      </c>
      <c r="I19" s="160">
        <v>1654.7089999999998</v>
      </c>
      <c r="J19" s="258">
        <f t="shared" si="0"/>
        <v>2.0640099851692142E-2</v>
      </c>
      <c r="K19" s="259">
        <f t="shared" si="5"/>
        <v>2.0623984884684293E-2</v>
      </c>
      <c r="L19" s="337">
        <f t="shared" si="6"/>
        <v>-7.5746277618681676E-2</v>
      </c>
      <c r="N19" s="47">
        <f t="shared" si="1"/>
        <v>3.6832989071398026</v>
      </c>
      <c r="O19" s="163">
        <f t="shared" si="1"/>
        <v>2.0001124127894316</v>
      </c>
      <c r="P19" s="337">
        <f t="shared" si="7"/>
        <v>-0.4569779800079864</v>
      </c>
      <c r="Q19" s="366"/>
    </row>
    <row r="20" spans="1:17" ht="20.100000000000001" customHeight="1" x14ac:dyDescent="0.25">
      <c r="A20" s="13" t="s">
        <v>176</v>
      </c>
      <c r="B20" s="24">
        <v>2515.9500000000003</v>
      </c>
      <c r="C20" s="160">
        <v>3357.2599999999993</v>
      </c>
      <c r="D20" s="258">
        <f t="shared" si="2"/>
        <v>8.076193790130996E-3</v>
      </c>
      <c r="E20" s="259">
        <f t="shared" si="3"/>
        <v>1.1949036199964035E-2</v>
      </c>
      <c r="F20" s="337">
        <f t="shared" si="4"/>
        <v>0.33439058804825172</v>
      </c>
      <c r="H20" s="24">
        <v>1347.326</v>
      </c>
      <c r="I20" s="160">
        <v>1612.1530000000002</v>
      </c>
      <c r="J20" s="258">
        <f t="shared" si="0"/>
        <v>1.553295427953396E-2</v>
      </c>
      <c r="K20" s="259">
        <f t="shared" si="5"/>
        <v>2.0093574824212864E-2</v>
      </c>
      <c r="L20" s="337">
        <f t="shared" si="6"/>
        <v>0.19655747755183245</v>
      </c>
      <c r="N20" s="47">
        <f t="shared" si="1"/>
        <v>5.3551382181680873</v>
      </c>
      <c r="O20" s="163">
        <f t="shared" si="1"/>
        <v>4.8019903135294868</v>
      </c>
      <c r="P20" s="337">
        <f t="shared" si="7"/>
        <v>-0.10329292767121595</v>
      </c>
      <c r="Q20" s="366"/>
    </row>
    <row r="21" spans="1:17" ht="20.100000000000001" customHeight="1" x14ac:dyDescent="0.25">
      <c r="A21" s="13" t="s">
        <v>178</v>
      </c>
      <c r="B21" s="24">
        <v>5882.6200000000008</v>
      </c>
      <c r="C21" s="160">
        <v>5353.0399999999991</v>
      </c>
      <c r="D21" s="258">
        <f t="shared" si="2"/>
        <v>1.8883196849579838E-2</v>
      </c>
      <c r="E21" s="259">
        <f t="shared" si="3"/>
        <v>1.9052342904587512E-2</v>
      </c>
      <c r="F21" s="337">
        <f t="shared" si="4"/>
        <v>-9.0024512887115216E-2</v>
      </c>
      <c r="H21" s="24">
        <v>1558.2020000000002</v>
      </c>
      <c r="I21" s="160">
        <v>1449.5159999999998</v>
      </c>
      <c r="J21" s="258">
        <f t="shared" si="0"/>
        <v>1.7964086215421046E-2</v>
      </c>
      <c r="K21" s="259">
        <f t="shared" si="5"/>
        <v>1.8066497537698796E-2</v>
      </c>
      <c r="L21" s="337">
        <f t="shared" si="6"/>
        <v>-6.9750905209979425E-2</v>
      </c>
      <c r="N21" s="47">
        <f t="shared" si="1"/>
        <v>2.6488231434292886</v>
      </c>
      <c r="O21" s="163">
        <f t="shared" si="1"/>
        <v>2.7078370421293325</v>
      </c>
      <c r="P21" s="337">
        <f t="shared" si="7"/>
        <v>2.2279289897641791E-2</v>
      </c>
      <c r="Q21" s="366"/>
    </row>
    <row r="22" spans="1:17" ht="20.100000000000001" customHeight="1" x14ac:dyDescent="0.25">
      <c r="A22" s="13" t="s">
        <v>179</v>
      </c>
      <c r="B22" s="24">
        <v>2649.7400000000002</v>
      </c>
      <c r="C22" s="160">
        <v>4058.7899999999995</v>
      </c>
      <c r="D22" s="258">
        <f t="shared" si="2"/>
        <v>8.5056593864988195E-3</v>
      </c>
      <c r="E22" s="259">
        <f t="shared" si="3"/>
        <v>1.4445895950284466E-2</v>
      </c>
      <c r="F22" s="337">
        <f t="shared" si="4"/>
        <v>0.53176915470951835</v>
      </c>
      <c r="H22" s="24">
        <v>837.81599999999992</v>
      </c>
      <c r="I22" s="160">
        <v>1279.9769999999996</v>
      </c>
      <c r="J22" s="258">
        <f t="shared" si="0"/>
        <v>9.6589523416471014E-3</v>
      </c>
      <c r="K22" s="259">
        <f t="shared" si="5"/>
        <v>1.5953395008272475E-2</v>
      </c>
      <c r="L22" s="337">
        <f t="shared" si="6"/>
        <v>0.52775430404766654</v>
      </c>
      <c r="N22" s="47">
        <f t="shared" si="1"/>
        <v>3.1618800335127211</v>
      </c>
      <c r="O22" s="163">
        <f t="shared" si="1"/>
        <v>3.1535925731560388</v>
      </c>
      <c r="P22" s="337">
        <f t="shared" si="7"/>
        <v>-2.6210546475019894E-3</v>
      </c>
      <c r="Q22" s="366"/>
    </row>
    <row r="23" spans="1:17" ht="20.100000000000001" customHeight="1" x14ac:dyDescent="0.25">
      <c r="A23" s="13" t="s">
        <v>177</v>
      </c>
      <c r="B23" s="24">
        <v>4914.87</v>
      </c>
      <c r="C23" s="160">
        <v>4993.9600000000019</v>
      </c>
      <c r="D23" s="258">
        <f t="shared" si="2"/>
        <v>1.5776721545857873E-2</v>
      </c>
      <c r="E23" s="259">
        <f t="shared" si="3"/>
        <v>1.7774318587530431E-2</v>
      </c>
      <c r="F23" s="337">
        <f t="shared" si="4"/>
        <v>1.609198208701389E-2</v>
      </c>
      <c r="H23" s="24">
        <v>976.95</v>
      </c>
      <c r="I23" s="160">
        <v>1225.951</v>
      </c>
      <c r="J23" s="258">
        <f t="shared" si="0"/>
        <v>1.1262990310727101E-2</v>
      </c>
      <c r="K23" s="259">
        <f t="shared" si="5"/>
        <v>1.5280025003407605E-2</v>
      </c>
      <c r="L23" s="337">
        <f t="shared" si="6"/>
        <v>0.25487588924714671</v>
      </c>
      <c r="N23" s="47">
        <f t="shared" si="1"/>
        <v>1.9877433177276307</v>
      </c>
      <c r="O23" s="163">
        <f t="shared" si="1"/>
        <v>2.4548674799157375</v>
      </c>
      <c r="P23" s="337">
        <f t="shared" si="7"/>
        <v>0.23500225508096223</v>
      </c>
      <c r="Q23" s="366"/>
    </row>
    <row r="24" spans="1:17" ht="20.100000000000001" customHeight="1" x14ac:dyDescent="0.25">
      <c r="A24" s="13" t="s">
        <v>183</v>
      </c>
      <c r="B24" s="24">
        <v>929.93</v>
      </c>
      <c r="C24" s="160">
        <v>1285.8700000000001</v>
      </c>
      <c r="D24" s="258">
        <f t="shared" si="2"/>
        <v>2.9850731895532563E-3</v>
      </c>
      <c r="E24" s="259">
        <f t="shared" si="3"/>
        <v>4.5766211667990437E-3</v>
      </c>
      <c r="F24" s="337">
        <f t="shared" si="4"/>
        <v>0.38275999268762184</v>
      </c>
      <c r="H24" s="24">
        <v>670.84699999999998</v>
      </c>
      <c r="I24" s="160">
        <v>863.40600000000006</v>
      </c>
      <c r="J24" s="258">
        <f t="shared" si="0"/>
        <v>7.7340122431857755E-3</v>
      </c>
      <c r="K24" s="259">
        <f t="shared" si="5"/>
        <v>1.0761331625890552E-2</v>
      </c>
      <c r="L24" s="337">
        <f t="shared" si="6"/>
        <v>0.28703862430628757</v>
      </c>
      <c r="N24" s="47">
        <f t="shared" si="1"/>
        <v>7.2139515877539173</v>
      </c>
      <c r="O24" s="163">
        <f t="shared" si="1"/>
        <v>6.7145667913552689</v>
      </c>
      <c r="P24" s="337">
        <f t="shared" si="7"/>
        <v>-6.9224861065935311E-2</v>
      </c>
      <c r="Q24" s="366"/>
    </row>
    <row r="25" spans="1:17" ht="20.100000000000001" customHeight="1" x14ac:dyDescent="0.25">
      <c r="A25" s="13" t="s">
        <v>182</v>
      </c>
      <c r="B25" s="24">
        <v>4993.84</v>
      </c>
      <c r="C25" s="160">
        <v>2562.1000000000004</v>
      </c>
      <c r="D25" s="258">
        <f t="shared" si="2"/>
        <v>1.6030215066637956E-2</v>
      </c>
      <c r="E25" s="259">
        <f t="shared" si="3"/>
        <v>9.1189320004789205E-3</v>
      </c>
      <c r="F25" s="337">
        <f t="shared" si="4"/>
        <v>-0.4869479198372394</v>
      </c>
      <c r="H25" s="24">
        <v>2304.5860000000002</v>
      </c>
      <c r="I25" s="160">
        <v>849.49</v>
      </c>
      <c r="J25" s="258">
        <f t="shared" si="0"/>
        <v>2.6568943946197174E-2</v>
      </c>
      <c r="K25" s="259">
        <f t="shared" si="5"/>
        <v>1.0587885192919396E-2</v>
      </c>
      <c r="L25" s="337">
        <f t="shared" si="6"/>
        <v>-0.63139149504509706</v>
      </c>
      <c r="N25" s="47">
        <f t="shared" si="1"/>
        <v>4.6148575044454772</v>
      </c>
      <c r="O25" s="163">
        <f t="shared" si="1"/>
        <v>3.3156004839779865</v>
      </c>
      <c r="P25" s="337">
        <f t="shared" si="7"/>
        <v>-0.28153784146442673</v>
      </c>
      <c r="Q25" s="366"/>
    </row>
    <row r="26" spans="1:17" ht="20.100000000000001" customHeight="1" x14ac:dyDescent="0.25">
      <c r="A26" s="13" t="s">
        <v>180</v>
      </c>
      <c r="B26" s="24">
        <v>4245.71</v>
      </c>
      <c r="C26" s="160">
        <v>3341</v>
      </c>
      <c r="D26" s="258">
        <f t="shared" si="2"/>
        <v>1.3628719464495346E-2</v>
      </c>
      <c r="E26" s="259">
        <f t="shared" si="3"/>
        <v>1.1891164206549343E-2</v>
      </c>
      <c r="F26" s="337">
        <f t="shared" si="4"/>
        <v>-0.21308803474566093</v>
      </c>
      <c r="H26" s="24">
        <v>1064.1379999999999</v>
      </c>
      <c r="I26" s="160">
        <v>768.36400000000015</v>
      </c>
      <c r="J26" s="258">
        <f t="shared" si="0"/>
        <v>1.2268157002176688E-2</v>
      </c>
      <c r="K26" s="259">
        <f t="shared" si="5"/>
        <v>9.5767458338206699E-3</v>
      </c>
      <c r="L26" s="337">
        <f t="shared" si="6"/>
        <v>-0.27794703318554531</v>
      </c>
      <c r="N26" s="47">
        <f t="shared" si="1"/>
        <v>2.5063840912356232</v>
      </c>
      <c r="O26" s="163">
        <f t="shared" si="1"/>
        <v>2.299802454354984</v>
      </c>
      <c r="P26" s="337">
        <f t="shared" si="7"/>
        <v>-8.2422178469380755E-2</v>
      </c>
      <c r="Q26" s="366"/>
    </row>
    <row r="27" spans="1:17" ht="20.100000000000001" customHeight="1" x14ac:dyDescent="0.25">
      <c r="A27" s="13" t="s">
        <v>181</v>
      </c>
      <c r="B27" s="24">
        <v>1512.4799999999998</v>
      </c>
      <c r="C27" s="160">
        <v>1506.99</v>
      </c>
      <c r="D27" s="258">
        <f t="shared" si="2"/>
        <v>4.8550573674744427E-3</v>
      </c>
      <c r="E27" s="259">
        <f t="shared" si="3"/>
        <v>5.3636233306278936E-3</v>
      </c>
      <c r="F27" s="337">
        <f t="shared" si="4"/>
        <v>-3.6298000634717698E-3</v>
      </c>
      <c r="H27" s="24">
        <v>476.89699999999999</v>
      </c>
      <c r="I27" s="160">
        <v>645.15899999999999</v>
      </c>
      <c r="J27" s="258">
        <f t="shared" si="0"/>
        <v>5.4980155486102893E-3</v>
      </c>
      <c r="K27" s="259">
        <f t="shared" si="5"/>
        <v>8.0411416534375731E-3</v>
      </c>
      <c r="L27" s="337">
        <f t="shared" si="6"/>
        <v>0.35282671100887614</v>
      </c>
      <c r="N27" s="47">
        <f t="shared" si="1"/>
        <v>3.1530797101449282</v>
      </c>
      <c r="O27" s="163">
        <f t="shared" si="1"/>
        <v>4.2811100272729083</v>
      </c>
      <c r="P27" s="337">
        <f t="shared" si="7"/>
        <v>0.35775509052263427</v>
      </c>
      <c r="Q27" s="366"/>
    </row>
    <row r="28" spans="1:17" ht="20.100000000000001" customHeight="1" x14ac:dyDescent="0.25">
      <c r="A28" s="13" t="s">
        <v>186</v>
      </c>
      <c r="B28" s="24">
        <v>1082.7800000000002</v>
      </c>
      <c r="C28" s="160">
        <v>1621.4500000000003</v>
      </c>
      <c r="D28" s="258">
        <f t="shared" si="2"/>
        <v>3.4757213426650133E-3</v>
      </c>
      <c r="E28" s="259">
        <f t="shared" si="3"/>
        <v>5.7710051489701991E-3</v>
      </c>
      <c r="F28" s="337">
        <f t="shared" si="4"/>
        <v>0.49748794769020482</v>
      </c>
      <c r="H28" s="24">
        <v>333.19600000000003</v>
      </c>
      <c r="I28" s="160">
        <v>443.98100000000005</v>
      </c>
      <c r="J28" s="258">
        <f t="shared" si="0"/>
        <v>3.8413258811331465E-3</v>
      </c>
      <c r="K28" s="259">
        <f t="shared" si="5"/>
        <v>5.5336965188966872E-3</v>
      </c>
      <c r="L28" s="337">
        <f t="shared" si="6"/>
        <v>0.33249198669851981</v>
      </c>
      <c r="N28" s="47">
        <f t="shared" si="1"/>
        <v>3.0772271375533347</v>
      </c>
      <c r="O28" s="163">
        <f t="shared" si="1"/>
        <v>2.7381726232692962</v>
      </c>
      <c r="P28" s="337">
        <f t="shared" si="7"/>
        <v>-0.11018182900649202</v>
      </c>
      <c r="Q28" s="366"/>
    </row>
    <row r="29" spans="1:17" ht="20.100000000000001" customHeight="1" x14ac:dyDescent="0.25">
      <c r="A29" s="13" t="s">
        <v>184</v>
      </c>
      <c r="B29" s="24">
        <v>11.509999999999998</v>
      </c>
      <c r="C29" s="160">
        <v>193.99</v>
      </c>
      <c r="D29" s="258">
        <f t="shared" si="2"/>
        <v>3.6947073878418781E-5</v>
      </c>
      <c r="E29" s="259">
        <f t="shared" si="3"/>
        <v>6.9044206657542864E-4</v>
      </c>
      <c r="F29" s="337">
        <f t="shared" si="4"/>
        <v>15.854039965247615</v>
      </c>
      <c r="H29" s="24">
        <v>28.663</v>
      </c>
      <c r="I29" s="160">
        <v>438.01999999999992</v>
      </c>
      <c r="J29" s="258">
        <f t="shared" si="0"/>
        <v>3.3044791573404051E-4</v>
      </c>
      <c r="K29" s="259">
        <f t="shared" si="5"/>
        <v>5.4593997247790477E-3</v>
      </c>
      <c r="L29" s="337">
        <f t="shared" si="6"/>
        <v>14.281722080731253</v>
      </c>
      <c r="N29" s="47">
        <f t="shared" si="1"/>
        <v>24.90269331016508</v>
      </c>
      <c r="O29" s="163">
        <f t="shared" si="1"/>
        <v>22.57951440795917</v>
      </c>
      <c r="P29" s="337">
        <f t="shared" si="7"/>
        <v>-9.3290266770366045E-2</v>
      </c>
      <c r="Q29" s="366"/>
    </row>
    <row r="30" spans="1:17" ht="20.100000000000001" customHeight="1" x14ac:dyDescent="0.25">
      <c r="A30" s="13" t="s">
        <v>185</v>
      </c>
      <c r="B30" s="24">
        <v>5370.5100000000011</v>
      </c>
      <c r="C30" s="160">
        <v>6160.56</v>
      </c>
      <c r="D30" s="258">
        <f t="shared" si="2"/>
        <v>1.7239324911797301E-2</v>
      </c>
      <c r="E30" s="259">
        <f t="shared" si="3"/>
        <v>2.1926438361059449E-2</v>
      </c>
      <c r="F30" s="337">
        <f t="shared" si="4"/>
        <v>0.147108933788411</v>
      </c>
      <c r="H30" s="24">
        <v>341.60200000000009</v>
      </c>
      <c r="I30" s="160">
        <v>408.66999999999996</v>
      </c>
      <c r="J30" s="258">
        <f t="shared" si="0"/>
        <v>3.9382363643226366E-3</v>
      </c>
      <c r="K30" s="259">
        <f t="shared" si="5"/>
        <v>5.0935867894741187E-3</v>
      </c>
      <c r="L30" s="337">
        <f t="shared" si="6"/>
        <v>0.19633374511858787</v>
      </c>
      <c r="N30" s="47">
        <f t="shared" si="1"/>
        <v>0.6360699449400522</v>
      </c>
      <c r="O30" s="163">
        <f t="shared" si="1"/>
        <v>0.6633650187645278</v>
      </c>
      <c r="P30" s="337">
        <f t="shared" si="7"/>
        <v>4.2912063432030398E-2</v>
      </c>
      <c r="Q30" s="366"/>
    </row>
    <row r="31" spans="1:17" ht="20.100000000000001" customHeight="1" x14ac:dyDescent="0.25">
      <c r="A31" s="13" t="s">
        <v>191</v>
      </c>
      <c r="B31" s="24">
        <v>364.97999999999996</v>
      </c>
      <c r="C31" s="160">
        <v>966.26</v>
      </c>
      <c r="D31" s="258">
        <f t="shared" si="2"/>
        <v>1.1715849716894256E-3</v>
      </c>
      <c r="E31" s="259">
        <f t="shared" si="3"/>
        <v>3.4390770207184578E-3</v>
      </c>
      <c r="F31" s="337">
        <f t="shared" si="4"/>
        <v>1.6474327360403311</v>
      </c>
      <c r="H31" s="24">
        <v>139.422</v>
      </c>
      <c r="I31" s="160">
        <v>382.92800000000005</v>
      </c>
      <c r="J31" s="258">
        <f t="shared" si="0"/>
        <v>1.6073582425939852E-3</v>
      </c>
      <c r="K31" s="259">
        <f t="shared" si="5"/>
        <v>4.7727432943933876E-3</v>
      </c>
      <c r="L31" s="337">
        <f t="shared" si="6"/>
        <v>1.7465392836137774</v>
      </c>
      <c r="N31" s="47">
        <f t="shared" si="1"/>
        <v>3.8199901364458326</v>
      </c>
      <c r="O31" s="163">
        <f t="shared" si="1"/>
        <v>3.9629913273860047</v>
      </c>
      <c r="P31" s="337">
        <f t="shared" si="7"/>
        <v>3.7434963398419181E-2</v>
      </c>
      <c r="Q31" s="366"/>
    </row>
    <row r="32" spans="1:17" ht="20.100000000000001" customHeight="1" thickBot="1" x14ac:dyDescent="0.3">
      <c r="A32" s="13" t="s">
        <v>17</v>
      </c>
      <c r="B32" s="24">
        <f>B33-SUM(B7:B31)</f>
        <v>31631.479999999807</v>
      </c>
      <c r="C32" s="160">
        <f>C33-SUM(C7:C31)</f>
        <v>23470.47</v>
      </c>
      <c r="D32" s="258">
        <f t="shared" si="2"/>
        <v>0.10153697901335527</v>
      </c>
      <c r="E32" s="259">
        <f t="shared" si="3"/>
        <v>8.353523279703387E-2</v>
      </c>
      <c r="F32" s="337">
        <f t="shared" si="4"/>
        <v>-0.25800278709690017</v>
      </c>
      <c r="H32" s="24">
        <f>H33-SUM(H7:H31)</f>
        <v>7320.5010000000184</v>
      </c>
      <c r="I32" s="160">
        <f>I33-SUM(I7:I31)</f>
        <v>5869.1429999999818</v>
      </c>
      <c r="J32" s="258">
        <f t="shared" si="0"/>
        <v>8.4396061039631765E-2</v>
      </c>
      <c r="K32" s="259">
        <f t="shared" si="5"/>
        <v>7.3151905572550982E-2</v>
      </c>
      <c r="L32" s="337">
        <f t="shared" si="6"/>
        <v>-0.19825938142758712</v>
      </c>
      <c r="N32" s="47">
        <f t="shared" si="1"/>
        <v>2.3143087203001764</v>
      </c>
      <c r="O32" s="163">
        <f t="shared" si="1"/>
        <v>2.5006499656802705</v>
      </c>
      <c r="P32" s="337">
        <f t="shared" si="7"/>
        <v>8.0517021668537289E-2</v>
      </c>
      <c r="Q32" s="366"/>
    </row>
    <row r="33" spans="1:17" ht="26.25" customHeight="1" thickBot="1" x14ac:dyDescent="0.3">
      <c r="A33" s="41" t="s">
        <v>18</v>
      </c>
      <c r="B33" s="42">
        <v>311526.69999999984</v>
      </c>
      <c r="C33" s="168">
        <v>280964.92000000004</v>
      </c>
      <c r="D33" s="313">
        <f>SUM(D7:D32)</f>
        <v>1.0000000000000002</v>
      </c>
      <c r="E33" s="314">
        <f>SUM(E7:E32)</f>
        <v>0.99999999999999989</v>
      </c>
      <c r="F33" s="362">
        <f t="shared" si="4"/>
        <v>-9.8103244441005572E-2</v>
      </c>
      <c r="G33" s="68"/>
      <c r="H33" s="42">
        <v>86739.842000000033</v>
      </c>
      <c r="I33" s="168">
        <v>80232.26400000001</v>
      </c>
      <c r="J33" s="313">
        <f>SUM(J7:J32)</f>
        <v>0.99999999999999978</v>
      </c>
      <c r="K33" s="314">
        <f>SUM(K7:K32)</f>
        <v>0.99999999999999956</v>
      </c>
      <c r="L33" s="362">
        <f t="shared" si="6"/>
        <v>-7.5024093311122475E-2</v>
      </c>
      <c r="M33" s="68"/>
      <c r="N33" s="43">
        <f t="shared" si="1"/>
        <v>2.7843469596667019</v>
      </c>
      <c r="O33" s="170">
        <f t="shared" si="1"/>
        <v>2.8555972040922404</v>
      </c>
      <c r="P33" s="362">
        <f t="shared" si="7"/>
        <v>2.5589571076324293E-2</v>
      </c>
      <c r="Q33" s="366"/>
    </row>
    <row r="35" spans="1:17" ht="15.75" thickBot="1" x14ac:dyDescent="0.3"/>
    <row r="36" spans="1:17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7" x14ac:dyDescent="0.25">
      <c r="A37" s="467"/>
      <c r="B37" s="456" t="str">
        <f>B5</f>
        <v>mar</v>
      </c>
      <c r="C37" s="458"/>
      <c r="D37" s="456" t="str">
        <f>B37</f>
        <v>mar</v>
      </c>
      <c r="E37" s="458"/>
      <c r="F37" s="149" t="str">
        <f>F5</f>
        <v>2022 /2021</v>
      </c>
      <c r="H37" s="459" t="str">
        <f>B37</f>
        <v>mar</v>
      </c>
      <c r="I37" s="458"/>
      <c r="J37" s="456" t="str">
        <f>B37</f>
        <v>mar</v>
      </c>
      <c r="K37" s="457"/>
      <c r="L37" s="149" t="str">
        <f>F37</f>
        <v>2022 /2021</v>
      </c>
      <c r="N37" s="459" t="str">
        <f>B37</f>
        <v>mar</v>
      </c>
      <c r="O37" s="457"/>
      <c r="P37" s="149" t="str">
        <f>F37</f>
        <v>2022 /2021</v>
      </c>
    </row>
    <row r="38" spans="1:17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B38</f>
        <v>2021</v>
      </c>
      <c r="E38" s="152">
        <f>C38</f>
        <v>2022</v>
      </c>
      <c r="F38" s="150" t="str">
        <f>F6</f>
        <v>HL</v>
      </c>
      <c r="H38" s="30">
        <f>B38</f>
        <v>2021</v>
      </c>
      <c r="I38" s="152">
        <f>C38</f>
        <v>2022</v>
      </c>
      <c r="J38" s="117">
        <f>B38</f>
        <v>2021</v>
      </c>
      <c r="K38" s="152">
        <f>C38</f>
        <v>2022</v>
      </c>
      <c r="L38" s="365">
        <f>L6</f>
        <v>1000</v>
      </c>
      <c r="N38" s="30">
        <f>B38</f>
        <v>2021</v>
      </c>
      <c r="O38" s="152">
        <f>C38</f>
        <v>2022</v>
      </c>
      <c r="P38" s="150"/>
    </row>
    <row r="39" spans="1:17" ht="20.100000000000001" customHeight="1" x14ac:dyDescent="0.25">
      <c r="A39" s="44" t="s">
        <v>163</v>
      </c>
      <c r="B39" s="24">
        <v>42681.280000000006</v>
      </c>
      <c r="C39" s="167">
        <v>35587.11</v>
      </c>
      <c r="D39" s="359">
        <f>B39/$B$62</f>
        <v>0.2826240739091439</v>
      </c>
      <c r="E39" s="308">
        <f>C39/$C$62</f>
        <v>0.26168370334791158</v>
      </c>
      <c r="F39" s="337">
        <f>(C39-B39)/B39</f>
        <v>-0.16621268153157553</v>
      </c>
      <c r="H39" s="45">
        <v>10995.688000000002</v>
      </c>
      <c r="I39" s="167">
        <v>9729.2229999999981</v>
      </c>
      <c r="J39" s="312">
        <f>H39/$H$62</f>
        <v>0.26696231145615951</v>
      </c>
      <c r="K39" s="308">
        <f>I39/$I$62</f>
        <v>0.25076036330629792</v>
      </c>
      <c r="L39" s="337">
        <f>(I39-H39)/H39</f>
        <v>-0.11517833172421804</v>
      </c>
      <c r="N39" s="47">
        <f t="shared" ref="N39:O62" si="8">(H39/B39)*10</f>
        <v>2.5762320155346794</v>
      </c>
      <c r="O39" s="169">
        <f t="shared" si="8"/>
        <v>2.7339177022242032</v>
      </c>
      <c r="P39" s="337">
        <f>(O39-N39)/N39</f>
        <v>6.1207874810451486E-2</v>
      </c>
    </row>
    <row r="40" spans="1:17" ht="20.100000000000001" customHeight="1" x14ac:dyDescent="0.25">
      <c r="A40" s="44" t="s">
        <v>168</v>
      </c>
      <c r="B40" s="24">
        <v>24916.400000000001</v>
      </c>
      <c r="C40" s="160">
        <v>22256.270000000004</v>
      </c>
      <c r="D40" s="359">
        <f t="shared" ref="D40:D61" si="9">B40/$B$62</f>
        <v>0.16498976776586344</v>
      </c>
      <c r="E40" s="259">
        <f t="shared" ref="E40:E61" si="10">C40/$C$62</f>
        <v>0.1636576602121112</v>
      </c>
      <c r="F40" s="337">
        <f t="shared" ref="F40:F62" si="11">(C40-B40)/B40</f>
        <v>-0.10676221283973597</v>
      </c>
      <c r="H40" s="24">
        <v>6298.1939999999995</v>
      </c>
      <c r="I40" s="160">
        <v>5825.4630000000006</v>
      </c>
      <c r="J40" s="359">
        <f t="shared" ref="J40:J62" si="12">H40/$H$62</f>
        <v>0.1529127079851042</v>
      </c>
      <c r="K40" s="259">
        <f t="shared" ref="K40:K62" si="13">I40/$I$62</f>
        <v>0.15014510596657069</v>
      </c>
      <c r="L40" s="337">
        <f t="shared" ref="L40:L62" si="14">(I40-H40)/H40</f>
        <v>-7.5058183345892315E-2</v>
      </c>
      <c r="N40" s="47">
        <f t="shared" si="8"/>
        <v>2.5277303302242697</v>
      </c>
      <c r="O40" s="163">
        <f t="shared" si="8"/>
        <v>2.6174480270054232</v>
      </c>
      <c r="P40" s="337">
        <f t="shared" ref="P40:P62" si="15">(O40-N40)/N40</f>
        <v>3.549338143724904E-2</v>
      </c>
    </row>
    <row r="41" spans="1:17" ht="20.100000000000001" customHeight="1" x14ac:dyDescent="0.25">
      <c r="A41" s="44" t="s">
        <v>169</v>
      </c>
      <c r="B41" s="24">
        <v>14179.220000000001</v>
      </c>
      <c r="C41" s="160">
        <v>12699.089999999998</v>
      </c>
      <c r="D41" s="359">
        <f t="shared" si="9"/>
        <v>9.3891020167483519E-2</v>
      </c>
      <c r="E41" s="259">
        <f t="shared" si="10"/>
        <v>9.3380577977487625E-2</v>
      </c>
      <c r="F41" s="337">
        <f t="shared" si="11"/>
        <v>-0.10438726530796495</v>
      </c>
      <c r="H41" s="24">
        <v>4663.8710000000001</v>
      </c>
      <c r="I41" s="160">
        <v>4777.3390000000009</v>
      </c>
      <c r="J41" s="359">
        <f t="shared" si="12"/>
        <v>0.11323327676206799</v>
      </c>
      <c r="K41" s="259">
        <f t="shared" si="13"/>
        <v>0.12313082589199019</v>
      </c>
      <c r="L41" s="337">
        <f t="shared" si="14"/>
        <v>2.432914632501644E-2</v>
      </c>
      <c r="N41" s="47">
        <f t="shared" si="8"/>
        <v>3.2892295909083851</v>
      </c>
      <c r="O41" s="163">
        <f t="shared" si="8"/>
        <v>3.7619538092886984</v>
      </c>
      <c r="P41" s="337">
        <f t="shared" si="15"/>
        <v>0.1437188269517426</v>
      </c>
    </row>
    <row r="42" spans="1:17" ht="20.100000000000001" customHeight="1" x14ac:dyDescent="0.25">
      <c r="A42" s="44" t="s">
        <v>170</v>
      </c>
      <c r="B42" s="24">
        <v>12653.06</v>
      </c>
      <c r="C42" s="160">
        <v>11044.93</v>
      </c>
      <c r="D42" s="359">
        <f t="shared" si="9"/>
        <v>8.3785194928943818E-2</v>
      </c>
      <c r="E42" s="259">
        <f t="shared" si="10"/>
        <v>8.1216996424223517E-2</v>
      </c>
      <c r="F42" s="337">
        <f t="shared" si="11"/>
        <v>-0.12709415746072486</v>
      </c>
      <c r="H42" s="24">
        <v>4431.6989999999996</v>
      </c>
      <c r="I42" s="160">
        <v>4021.7660000000005</v>
      </c>
      <c r="J42" s="359">
        <f t="shared" si="12"/>
        <v>0.10759641495083802</v>
      </c>
      <c r="K42" s="259">
        <f t="shared" si="13"/>
        <v>0.10365673633885428</v>
      </c>
      <c r="L42" s="337">
        <f t="shared" si="14"/>
        <v>-9.2500190107676336E-2</v>
      </c>
      <c r="N42" s="47">
        <f t="shared" si="8"/>
        <v>3.5024721292714962</v>
      </c>
      <c r="O42" s="163">
        <f t="shared" si="8"/>
        <v>3.6412779438167564</v>
      </c>
      <c r="P42" s="337">
        <f t="shared" si="15"/>
        <v>3.9630812015663749E-2</v>
      </c>
    </row>
    <row r="43" spans="1:17" ht="20.100000000000001" customHeight="1" x14ac:dyDescent="0.25">
      <c r="A43" s="44" t="s">
        <v>173</v>
      </c>
      <c r="B43" s="24">
        <v>13517.699999999999</v>
      </c>
      <c r="C43" s="160">
        <v>14220.37</v>
      </c>
      <c r="D43" s="359">
        <f t="shared" si="9"/>
        <v>8.9510610831765897E-2</v>
      </c>
      <c r="E43" s="259">
        <f t="shared" si="10"/>
        <v>0.10456704926524074</v>
      </c>
      <c r="F43" s="337">
        <f t="shared" si="11"/>
        <v>5.1981476138692376E-2</v>
      </c>
      <c r="H43" s="24">
        <v>3050.1369999999997</v>
      </c>
      <c r="I43" s="160">
        <v>3371.9829999999997</v>
      </c>
      <c r="J43" s="359">
        <f t="shared" si="12"/>
        <v>7.4053722129798133E-2</v>
      </c>
      <c r="K43" s="259">
        <f t="shared" si="13"/>
        <v>8.6909271392243803E-2</v>
      </c>
      <c r="L43" s="337">
        <f t="shared" si="14"/>
        <v>0.10551853900333003</v>
      </c>
      <c r="N43" s="47">
        <f t="shared" si="8"/>
        <v>2.2564023465530378</v>
      </c>
      <c r="O43" s="163">
        <f t="shared" si="8"/>
        <v>2.3712343631002568</v>
      </c>
      <c r="P43" s="337">
        <f t="shared" si="15"/>
        <v>5.0891640279775691E-2</v>
      </c>
    </row>
    <row r="44" spans="1:17" ht="20.100000000000001" customHeight="1" x14ac:dyDescent="0.25">
      <c r="A44" s="44" t="s">
        <v>174</v>
      </c>
      <c r="B44" s="24">
        <v>13426.460000000001</v>
      </c>
      <c r="C44" s="160">
        <v>10710.73</v>
      </c>
      <c r="D44" s="359">
        <f t="shared" si="9"/>
        <v>8.8906443840910204E-2</v>
      </c>
      <c r="E44" s="259">
        <f t="shared" si="10"/>
        <v>7.8759514103830766E-2</v>
      </c>
      <c r="F44" s="337">
        <f t="shared" si="11"/>
        <v>-0.20226701602656255</v>
      </c>
      <c r="H44" s="24">
        <v>3021.8369999999995</v>
      </c>
      <c r="I44" s="160">
        <v>2624.0760000000005</v>
      </c>
      <c r="J44" s="359">
        <f t="shared" si="12"/>
        <v>7.336663157082543E-2</v>
      </c>
      <c r="K44" s="259">
        <f t="shared" si="13"/>
        <v>6.763276482647558E-2</v>
      </c>
      <c r="L44" s="337">
        <f t="shared" si="14"/>
        <v>-0.13162887343030055</v>
      </c>
      <c r="N44" s="47">
        <f t="shared" si="8"/>
        <v>2.2506580289964737</v>
      </c>
      <c r="O44" s="163">
        <f t="shared" si="8"/>
        <v>2.4499506569580229</v>
      </c>
      <c r="P44" s="337">
        <f t="shared" si="15"/>
        <v>8.8548604627603097E-2</v>
      </c>
    </row>
    <row r="45" spans="1:17" ht="20.100000000000001" customHeight="1" x14ac:dyDescent="0.25">
      <c r="A45" s="44" t="s">
        <v>175</v>
      </c>
      <c r="B45" s="24">
        <v>4860.6399999999985</v>
      </c>
      <c r="C45" s="160">
        <v>8273.0800000000036</v>
      </c>
      <c r="D45" s="359">
        <f t="shared" si="9"/>
        <v>3.2185864121360479E-2</v>
      </c>
      <c r="E45" s="259">
        <f t="shared" si="10"/>
        <v>6.0834673354861944E-2</v>
      </c>
      <c r="F45" s="337">
        <f t="shared" si="11"/>
        <v>0.70205569636920362</v>
      </c>
      <c r="H45" s="24">
        <v>1790.3190000000004</v>
      </c>
      <c r="I45" s="160">
        <v>1654.7089999999998</v>
      </c>
      <c r="J45" s="359">
        <f t="shared" si="12"/>
        <v>4.3466829768531084E-2</v>
      </c>
      <c r="K45" s="259">
        <f t="shared" si="13"/>
        <v>4.2648362567720047E-2</v>
      </c>
      <c r="L45" s="337">
        <f t="shared" si="14"/>
        <v>-7.5746277618681676E-2</v>
      </c>
      <c r="N45" s="47">
        <f t="shared" si="8"/>
        <v>3.6832989071398026</v>
      </c>
      <c r="O45" s="163">
        <f t="shared" si="8"/>
        <v>2.0001124127894316</v>
      </c>
      <c r="P45" s="337">
        <f t="shared" si="15"/>
        <v>-0.4569779800079864</v>
      </c>
    </row>
    <row r="46" spans="1:17" ht="20.100000000000001" customHeight="1" x14ac:dyDescent="0.25">
      <c r="A46" s="44" t="s">
        <v>176</v>
      </c>
      <c r="B46" s="24">
        <v>2515.9500000000003</v>
      </c>
      <c r="C46" s="160">
        <v>3357.2599999999993</v>
      </c>
      <c r="D46" s="359">
        <f t="shared" si="9"/>
        <v>1.6659951124982909E-2</v>
      </c>
      <c r="E46" s="259">
        <f t="shared" si="10"/>
        <v>2.4687034993901145E-2</v>
      </c>
      <c r="F46" s="337">
        <f t="shared" si="11"/>
        <v>0.33439058804825172</v>
      </c>
      <c r="H46" s="24">
        <v>1347.326</v>
      </c>
      <c r="I46" s="160">
        <v>1612.1530000000002</v>
      </c>
      <c r="J46" s="359">
        <f t="shared" si="12"/>
        <v>3.271148319641131E-2</v>
      </c>
      <c r="K46" s="259">
        <f t="shared" si="13"/>
        <v>4.1551526980657991E-2</v>
      </c>
      <c r="L46" s="337">
        <f t="shared" si="14"/>
        <v>0.19655747755183245</v>
      </c>
      <c r="N46" s="47">
        <f t="shared" si="8"/>
        <v>5.3551382181680873</v>
      </c>
      <c r="O46" s="163">
        <f t="shared" si="8"/>
        <v>4.8019903135294868</v>
      </c>
      <c r="P46" s="337">
        <f t="shared" si="15"/>
        <v>-0.10329292767121595</v>
      </c>
    </row>
    <row r="47" spans="1:17" ht="20.100000000000001" customHeight="1" x14ac:dyDescent="0.25">
      <c r="A47" s="44" t="s">
        <v>179</v>
      </c>
      <c r="B47" s="24">
        <v>2649.7400000000002</v>
      </c>
      <c r="C47" s="160">
        <v>4058.7899999999995</v>
      </c>
      <c r="D47" s="359">
        <f t="shared" si="9"/>
        <v>1.7545872888536027E-2</v>
      </c>
      <c r="E47" s="259">
        <f t="shared" si="10"/>
        <v>2.9845615401516725E-2</v>
      </c>
      <c r="F47" s="337">
        <f t="shared" si="11"/>
        <v>0.53176915470951835</v>
      </c>
      <c r="H47" s="24">
        <v>837.81599999999992</v>
      </c>
      <c r="I47" s="160">
        <v>1279.9769999999996</v>
      </c>
      <c r="J47" s="359">
        <f t="shared" si="12"/>
        <v>2.0341182464885657E-2</v>
      </c>
      <c r="K47" s="259">
        <f t="shared" si="13"/>
        <v>3.2990044276270086E-2</v>
      </c>
      <c r="L47" s="337">
        <f t="shared" si="14"/>
        <v>0.52775430404766654</v>
      </c>
      <c r="N47" s="47">
        <f t="shared" si="8"/>
        <v>3.1618800335127211</v>
      </c>
      <c r="O47" s="163">
        <f t="shared" si="8"/>
        <v>3.1535925731560388</v>
      </c>
      <c r="P47" s="337">
        <f t="shared" si="15"/>
        <v>-2.6210546475019894E-3</v>
      </c>
    </row>
    <row r="48" spans="1:17" ht="20.100000000000001" customHeight="1" x14ac:dyDescent="0.25">
      <c r="A48" s="44" t="s">
        <v>177</v>
      </c>
      <c r="B48" s="24">
        <v>4914.87</v>
      </c>
      <c r="C48" s="160">
        <v>4993.9600000000019</v>
      </c>
      <c r="D48" s="359">
        <f t="shared" si="9"/>
        <v>3.2544960744706669E-2</v>
      </c>
      <c r="E48" s="259">
        <f t="shared" si="10"/>
        <v>3.6722227434914968E-2</v>
      </c>
      <c r="F48" s="337">
        <f t="shared" si="11"/>
        <v>1.609198208701389E-2</v>
      </c>
      <c r="H48" s="24">
        <v>976.95</v>
      </c>
      <c r="I48" s="160">
        <v>1225.951</v>
      </c>
      <c r="J48" s="359">
        <f t="shared" si="12"/>
        <v>2.3719191575560801E-2</v>
      </c>
      <c r="K48" s="259">
        <f t="shared" si="13"/>
        <v>3.1597581652277815E-2</v>
      </c>
      <c r="L48" s="337">
        <f t="shared" si="14"/>
        <v>0.25487588924714671</v>
      </c>
      <c r="N48" s="47">
        <f t="shared" si="8"/>
        <v>1.9877433177276307</v>
      </c>
      <c r="O48" s="163">
        <f t="shared" si="8"/>
        <v>2.4548674799157375</v>
      </c>
      <c r="P48" s="337">
        <f t="shared" si="15"/>
        <v>0.23500225508096223</v>
      </c>
    </row>
    <row r="49" spans="1:16" ht="20.100000000000001" customHeight="1" x14ac:dyDescent="0.25">
      <c r="A49" s="44" t="s">
        <v>180</v>
      </c>
      <c r="B49" s="24">
        <v>4245.71</v>
      </c>
      <c r="C49" s="160">
        <v>3341</v>
      </c>
      <c r="D49" s="359">
        <f t="shared" si="9"/>
        <v>2.8113961362845517E-2</v>
      </c>
      <c r="E49" s="259">
        <f t="shared" si="10"/>
        <v>2.4567469875619922E-2</v>
      </c>
      <c r="F49" s="337">
        <f t="shared" si="11"/>
        <v>-0.21308803474566093</v>
      </c>
      <c r="H49" s="24">
        <v>1064.1379999999999</v>
      </c>
      <c r="I49" s="160">
        <v>768.36400000000015</v>
      </c>
      <c r="J49" s="359">
        <f t="shared" si="12"/>
        <v>2.5836013188836802E-2</v>
      </c>
      <c r="K49" s="259">
        <f t="shared" si="13"/>
        <v>1.9803763958486754E-2</v>
      </c>
      <c r="L49" s="337">
        <f t="shared" si="14"/>
        <v>-0.27794703318554531</v>
      </c>
      <c r="N49" s="47">
        <f t="shared" si="8"/>
        <v>2.5063840912356232</v>
      </c>
      <c r="O49" s="163">
        <f t="shared" si="8"/>
        <v>2.299802454354984</v>
      </c>
      <c r="P49" s="337">
        <f t="shared" si="15"/>
        <v>-8.2422178469380755E-2</v>
      </c>
    </row>
    <row r="50" spans="1:16" ht="20.100000000000001" customHeight="1" x14ac:dyDescent="0.25">
      <c r="A50" s="44" t="s">
        <v>191</v>
      </c>
      <c r="B50" s="24">
        <v>364.97999999999996</v>
      </c>
      <c r="C50" s="160">
        <v>966.26</v>
      </c>
      <c r="D50" s="359">
        <f t="shared" si="9"/>
        <v>2.416800398098635E-3</v>
      </c>
      <c r="E50" s="259">
        <f t="shared" si="10"/>
        <v>7.1052270104808458E-3</v>
      </c>
      <c r="F50" s="337">
        <f t="shared" si="11"/>
        <v>1.6474327360403311</v>
      </c>
      <c r="H50" s="24">
        <v>139.422</v>
      </c>
      <c r="I50" s="160">
        <v>382.92800000000005</v>
      </c>
      <c r="J50" s="359">
        <f t="shared" si="12"/>
        <v>3.3850014103565564E-3</v>
      </c>
      <c r="K50" s="259">
        <f t="shared" si="13"/>
        <v>9.869561464482219E-3</v>
      </c>
      <c r="L50" s="337">
        <f t="shared" si="14"/>
        <v>1.7465392836137774</v>
      </c>
      <c r="N50" s="47">
        <f t="shared" si="8"/>
        <v>3.8199901364458326</v>
      </c>
      <c r="O50" s="163">
        <f t="shared" si="8"/>
        <v>3.9629913273860047</v>
      </c>
      <c r="P50" s="337">
        <f t="shared" si="15"/>
        <v>3.7434963398419181E-2</v>
      </c>
    </row>
    <row r="51" spans="1:16" ht="20.100000000000001" customHeight="1" x14ac:dyDescent="0.25">
      <c r="A51" s="44" t="s">
        <v>188</v>
      </c>
      <c r="B51" s="24">
        <v>2057.3599999999997</v>
      </c>
      <c r="C51" s="160">
        <v>1034.08</v>
      </c>
      <c r="D51" s="359">
        <f t="shared" si="9"/>
        <v>1.362329022694999E-2</v>
      </c>
      <c r="E51" s="259">
        <f t="shared" si="10"/>
        <v>7.603929736300823E-3</v>
      </c>
      <c r="F51" s="337">
        <f t="shared" si="11"/>
        <v>-0.49737527705408868</v>
      </c>
      <c r="H51" s="24">
        <v>626.56100000000004</v>
      </c>
      <c r="I51" s="160">
        <v>362.36199999999997</v>
      </c>
      <c r="J51" s="359">
        <f t="shared" si="12"/>
        <v>1.5212160696837044E-2</v>
      </c>
      <c r="K51" s="259">
        <f t="shared" si="13"/>
        <v>9.3394947128251395E-3</v>
      </c>
      <c r="L51" s="337">
        <f t="shared" si="14"/>
        <v>-0.42166524887441137</v>
      </c>
      <c r="N51" s="47">
        <f t="shared" si="8"/>
        <v>3.0454611735427934</v>
      </c>
      <c r="O51" s="163">
        <f t="shared" si="8"/>
        <v>3.5041969673526223</v>
      </c>
      <c r="P51" s="337">
        <f t="shared" si="15"/>
        <v>0.15062933581129201</v>
      </c>
    </row>
    <row r="52" spans="1:16" ht="20.100000000000001" customHeight="1" x14ac:dyDescent="0.25">
      <c r="A52" s="44" t="s">
        <v>190</v>
      </c>
      <c r="B52" s="24">
        <v>304.2</v>
      </c>
      <c r="C52" s="160">
        <v>683.09</v>
      </c>
      <c r="D52" s="359">
        <f t="shared" si="9"/>
        <v>2.0143314184382839E-3</v>
      </c>
      <c r="E52" s="259">
        <f t="shared" si="10"/>
        <v>5.0229850336238292E-3</v>
      </c>
      <c r="F52" s="337">
        <f t="shared" si="11"/>
        <v>1.2455292570677188</v>
      </c>
      <c r="H52" s="24">
        <v>168.67999999999998</v>
      </c>
      <c r="I52" s="160">
        <v>352.18399999999991</v>
      </c>
      <c r="J52" s="359">
        <f t="shared" si="12"/>
        <v>4.0953510772972976E-3</v>
      </c>
      <c r="K52" s="259">
        <f t="shared" si="13"/>
        <v>9.0771676001943028E-3</v>
      </c>
      <c r="L52" s="337">
        <f t="shared" si="14"/>
        <v>1.0878823808394591</v>
      </c>
      <c r="N52" s="47">
        <f t="shared" ref="N52:N53" si="16">(H52/B52)*10</f>
        <v>5.545036160420775</v>
      </c>
      <c r="O52" s="163">
        <f t="shared" ref="O52:O53" si="17">(I52/C52)*10</f>
        <v>5.1557481444611959</v>
      </c>
      <c r="P52" s="337">
        <f t="shared" ref="P52:P53" si="18">(O52-N52)/N52</f>
        <v>-7.0204774991050489E-2</v>
      </c>
    </row>
    <row r="53" spans="1:16" ht="20.100000000000001" customHeight="1" x14ac:dyDescent="0.25">
      <c r="A53" s="44" t="s">
        <v>189</v>
      </c>
      <c r="B53" s="24">
        <v>590.58999999999992</v>
      </c>
      <c r="C53" s="160">
        <v>589.48000000000013</v>
      </c>
      <c r="D53" s="359">
        <f t="shared" si="9"/>
        <v>3.9107297581047534E-3</v>
      </c>
      <c r="E53" s="259">
        <f t="shared" si="10"/>
        <v>4.3346399707514024E-3</v>
      </c>
      <c r="F53" s="337">
        <f t="shared" si="11"/>
        <v>-1.8794764557472806E-3</v>
      </c>
      <c r="H53" s="24">
        <v>149.63000000000002</v>
      </c>
      <c r="I53" s="160">
        <v>132.11600000000001</v>
      </c>
      <c r="J53" s="359">
        <f t="shared" si="12"/>
        <v>3.6328395879534907E-3</v>
      </c>
      <c r="K53" s="259">
        <f t="shared" si="13"/>
        <v>3.405149225028028E-3</v>
      </c>
      <c r="L53" s="337">
        <f t="shared" si="14"/>
        <v>-0.11704872017643525</v>
      </c>
      <c r="N53" s="47">
        <f t="shared" si="16"/>
        <v>2.5335681267884662</v>
      </c>
      <c r="O53" s="163">
        <f t="shared" si="17"/>
        <v>2.2412295582547328</v>
      </c>
      <c r="P53" s="337">
        <f t="shared" si="18"/>
        <v>-0.11538610919624245</v>
      </c>
    </row>
    <row r="54" spans="1:16" ht="20.100000000000001" customHeight="1" x14ac:dyDescent="0.25">
      <c r="A54" s="44" t="s">
        <v>193</v>
      </c>
      <c r="B54" s="24">
        <v>397.14</v>
      </c>
      <c r="C54" s="160">
        <v>359.13</v>
      </c>
      <c r="D54" s="359">
        <f t="shared" si="9"/>
        <v>2.6297553567343197E-3</v>
      </c>
      <c r="E54" s="259">
        <f t="shared" si="10"/>
        <v>2.6408007951006832E-3</v>
      </c>
      <c r="F54" s="337">
        <f t="shared" si="11"/>
        <v>-9.5709321649796023E-2</v>
      </c>
      <c r="H54" s="24">
        <v>115.66300000000001</v>
      </c>
      <c r="I54" s="160">
        <v>113.39599999999999</v>
      </c>
      <c r="J54" s="359">
        <f t="shared" si="12"/>
        <v>2.8081609654578934E-3</v>
      </c>
      <c r="K54" s="259">
        <f t="shared" si="13"/>
        <v>2.9226611577801188E-3</v>
      </c>
      <c r="L54" s="337">
        <f t="shared" si="14"/>
        <v>-1.960004495819773E-2</v>
      </c>
      <c r="N54" s="47">
        <f t="shared" ref="N54" si="19">(H54/B54)*10</f>
        <v>2.9123986503500028</v>
      </c>
      <c r="O54" s="163">
        <f t="shared" ref="O54" si="20">(I54/C54)*10</f>
        <v>3.1575195611616955</v>
      </c>
      <c r="P54" s="337">
        <f t="shared" ref="P54" si="21">(O54-N54)/N54</f>
        <v>8.4164614889597922E-2</v>
      </c>
    </row>
    <row r="55" spans="1:16" ht="20.100000000000001" customHeight="1" x14ac:dyDescent="0.25">
      <c r="A55" s="44" t="s">
        <v>194</v>
      </c>
      <c r="B55" s="24">
        <v>924.61</v>
      </c>
      <c r="C55" s="160">
        <v>331.68000000000006</v>
      </c>
      <c r="D55" s="359">
        <f t="shared" si="9"/>
        <v>6.1225212781138121E-3</v>
      </c>
      <c r="E55" s="259">
        <f t="shared" si="10"/>
        <v>2.4389519330576528E-3</v>
      </c>
      <c r="F55" s="337">
        <f t="shared" si="11"/>
        <v>-0.64127578114015638</v>
      </c>
      <c r="H55" s="24">
        <v>260.42500000000001</v>
      </c>
      <c r="I55" s="160">
        <v>108.52800000000001</v>
      </c>
      <c r="J55" s="359">
        <f t="shared" si="12"/>
        <v>6.3228112657407456E-3</v>
      </c>
      <c r="K55" s="259">
        <f t="shared" si="13"/>
        <v>2.79719364114749E-3</v>
      </c>
      <c r="L55" s="337">
        <f t="shared" si="14"/>
        <v>-0.58326581549390411</v>
      </c>
      <c r="N55" s="47">
        <f t="shared" si="8"/>
        <v>2.816592941889013</v>
      </c>
      <c r="O55" s="163">
        <f t="shared" si="8"/>
        <v>3.2720694645441384</v>
      </c>
      <c r="P55" s="337">
        <f t="shared" si="15"/>
        <v>0.16171187390310279</v>
      </c>
    </row>
    <row r="56" spans="1:16" ht="20.100000000000001" customHeight="1" x14ac:dyDescent="0.25">
      <c r="A56" s="44" t="s">
        <v>196</v>
      </c>
      <c r="B56" s="24">
        <v>501.72999999999996</v>
      </c>
      <c r="C56" s="160">
        <v>478.6</v>
      </c>
      <c r="D56" s="359">
        <f t="shared" si="9"/>
        <v>3.3223224936654834E-3</v>
      </c>
      <c r="E56" s="259">
        <f t="shared" si="10"/>
        <v>3.5193029280070924E-3</v>
      </c>
      <c r="F56" s="337">
        <f t="shared" si="11"/>
        <v>-4.6100492296653459E-2</v>
      </c>
      <c r="H56" s="24">
        <v>138.24799999999996</v>
      </c>
      <c r="I56" s="160">
        <v>101.62299999999999</v>
      </c>
      <c r="J56" s="359">
        <f t="shared" si="12"/>
        <v>3.3564980776274408E-3</v>
      </c>
      <c r="K56" s="259">
        <f t="shared" si="13"/>
        <v>2.6192246184793908E-3</v>
      </c>
      <c r="L56" s="337">
        <f t="shared" si="14"/>
        <v>-0.26492245819107679</v>
      </c>
      <c r="N56" s="47">
        <f t="shared" ref="N56" si="22">(H56/B56)*10</f>
        <v>2.7554262252605977</v>
      </c>
      <c r="O56" s="163">
        <f t="shared" ref="O56" si="23">(I56/C56)*10</f>
        <v>2.1233389051399914</v>
      </c>
      <c r="P56" s="337">
        <f t="shared" ref="P56" si="24">(O56-N56)/N56</f>
        <v>-0.22939729408317797</v>
      </c>
    </row>
    <row r="57" spans="1:16" ht="20.100000000000001" customHeight="1" x14ac:dyDescent="0.25">
      <c r="A57" s="44" t="s">
        <v>192</v>
      </c>
      <c r="B57" s="24">
        <v>3484.3900000000003</v>
      </c>
      <c r="C57" s="160">
        <v>410.35000000000008</v>
      </c>
      <c r="D57" s="359">
        <f t="shared" si="9"/>
        <v>2.3072702995043302E-2</v>
      </c>
      <c r="E57" s="259">
        <f t="shared" si="10"/>
        <v>3.0174382710148571E-3</v>
      </c>
      <c r="F57" s="337">
        <f t="shared" si="11"/>
        <v>-0.88223189711829042</v>
      </c>
      <c r="H57" s="24">
        <v>565.87099999999998</v>
      </c>
      <c r="I57" s="160">
        <v>96.197000000000003</v>
      </c>
      <c r="J57" s="359">
        <f t="shared" si="12"/>
        <v>1.3738679211888188E-2</v>
      </c>
      <c r="K57" s="259">
        <f t="shared" si="13"/>
        <v>2.4793752459961035E-3</v>
      </c>
      <c r="L57" s="337">
        <f t="shared" si="14"/>
        <v>-0.83000189089032661</v>
      </c>
      <c r="N57" s="47">
        <f t="shared" ref="N57" si="25">(H57/B57)*10</f>
        <v>1.6240174033331514</v>
      </c>
      <c r="O57" s="163">
        <f t="shared" ref="O57" si="26">(I57/C57)*10</f>
        <v>2.3442670890703052</v>
      </c>
      <c r="P57" s="337">
        <f t="shared" ref="P57" si="27">(O57-N57)/N57</f>
        <v>0.44349874838712039</v>
      </c>
    </row>
    <row r="58" spans="1:16" ht="20.100000000000001" customHeight="1" x14ac:dyDescent="0.25">
      <c r="A58" s="44" t="s">
        <v>195</v>
      </c>
      <c r="B58" s="24">
        <v>1340.3700000000001</v>
      </c>
      <c r="C58" s="160">
        <v>161.57000000000002</v>
      </c>
      <c r="D58" s="359">
        <f t="shared" si="9"/>
        <v>8.875573317988569E-3</v>
      </c>
      <c r="E58" s="259">
        <f t="shared" si="10"/>
        <v>1.1880772546554658E-3</v>
      </c>
      <c r="F58" s="337">
        <f t="shared" si="11"/>
        <v>-0.87945865693800973</v>
      </c>
      <c r="H58" s="24">
        <v>404.42000000000013</v>
      </c>
      <c r="I58" s="160">
        <v>55.321999999999989</v>
      </c>
      <c r="J58" s="359">
        <f t="shared" si="12"/>
        <v>9.8188397123581562E-3</v>
      </c>
      <c r="K58" s="259">
        <f t="shared" si="13"/>
        <v>1.4258656440325208E-3</v>
      </c>
      <c r="L58" s="337">
        <f t="shared" si="14"/>
        <v>-0.86320656742989965</v>
      </c>
      <c r="N58" s="47">
        <f t="shared" ref="N58" si="28">(H58/B58)*10</f>
        <v>3.0172265866887509</v>
      </c>
      <c r="O58" s="163">
        <f t="shared" ref="O58" si="29">(I58/C58)*10</f>
        <v>3.4240267376369364</v>
      </c>
      <c r="P58" s="337">
        <f t="shared" ref="P58" si="30">(O58-N58)/N58</f>
        <v>0.13482585389605345</v>
      </c>
    </row>
    <row r="59" spans="1:16" ht="20.100000000000001" customHeight="1" x14ac:dyDescent="0.25">
      <c r="A59" s="44" t="s">
        <v>212</v>
      </c>
      <c r="B59" s="24">
        <v>30.19</v>
      </c>
      <c r="C59" s="160">
        <v>99.009999999999977</v>
      </c>
      <c r="D59" s="359">
        <f t="shared" si="9"/>
        <v>1.9991014307249111E-4</v>
      </c>
      <c r="E59" s="259">
        <f t="shared" si="10"/>
        <v>7.2805303573335171E-4</v>
      </c>
      <c r="F59" s="337">
        <f t="shared" si="11"/>
        <v>2.2795627691288498</v>
      </c>
      <c r="H59" s="24">
        <v>9.8119999999999976</v>
      </c>
      <c r="I59" s="160">
        <v>51.75</v>
      </c>
      <c r="J59" s="359">
        <f t="shared" si="12"/>
        <v>2.3822376553498387E-4</v>
      </c>
      <c r="K59" s="259">
        <f t="shared" si="13"/>
        <v>1.3338011474401316E-3</v>
      </c>
      <c r="L59" s="337">
        <f t="shared" si="14"/>
        <v>4.274154097024053</v>
      </c>
      <c r="N59" s="47">
        <f t="shared" ref="N59" si="31">(H59/B59)*10</f>
        <v>3.2500828088771105</v>
      </c>
      <c r="O59" s="163">
        <f t="shared" ref="O59" si="32">(I59/C59)*10</f>
        <v>5.226744773255227</v>
      </c>
      <c r="P59" s="337">
        <f t="shared" ref="P59" si="33">(O59-N59)/N59</f>
        <v>0.60818818492229265</v>
      </c>
    </row>
    <row r="60" spans="1:16" ht="20.100000000000001" customHeight="1" x14ac:dyDescent="0.25">
      <c r="A60" s="44" t="s">
        <v>198</v>
      </c>
      <c r="B60" s="24">
        <v>23.24</v>
      </c>
      <c r="C60" s="160">
        <v>76.47</v>
      </c>
      <c r="D60" s="359">
        <f t="shared" si="9"/>
        <v>1.5388909324295106E-4</v>
      </c>
      <c r="E60" s="259">
        <f t="shared" si="10"/>
        <v>5.623090156805314E-4</v>
      </c>
      <c r="F60" s="337">
        <f t="shared" si="11"/>
        <v>2.2904475043029264</v>
      </c>
      <c r="H60" s="24">
        <v>28.991000000000003</v>
      </c>
      <c r="I60" s="160">
        <v>47.38</v>
      </c>
      <c r="J60" s="359">
        <f t="shared" si="12"/>
        <v>7.0386722244442719E-4</v>
      </c>
      <c r="K60" s="259">
        <f t="shared" si="13"/>
        <v>1.2211690505451872E-3</v>
      </c>
      <c r="L60" s="337">
        <f t="shared" si="14"/>
        <v>0.63430030009313221</v>
      </c>
      <c r="N60" s="47">
        <f t="shared" si="8"/>
        <v>12.474612736660934</v>
      </c>
      <c r="O60" s="163">
        <f t="shared" si="8"/>
        <v>6.1958938145678042</v>
      </c>
      <c r="P60" s="337">
        <f t="shared" si="15"/>
        <v>-0.5033197466435938</v>
      </c>
    </row>
    <row r="61" spans="1:16" ht="20.100000000000001" customHeight="1" thickBot="1" x14ac:dyDescent="0.3">
      <c r="A61" s="13" t="s">
        <v>17</v>
      </c>
      <c r="B61" s="24">
        <f>B62-SUM(B39:B60)</f>
        <v>438.01999999998952</v>
      </c>
      <c r="C61" s="160">
        <f>C62-SUM(C39:C60)</f>
        <v>260.52999999999884</v>
      </c>
      <c r="D61" s="359">
        <f t="shared" si="9"/>
        <v>2.9004518340049836E-3</v>
      </c>
      <c r="E61" s="259">
        <f t="shared" si="10"/>
        <v>1.9157626239734301E-3</v>
      </c>
      <c r="F61" s="337">
        <f t="shared" si="11"/>
        <v>-0.40520980777132309</v>
      </c>
      <c r="H61" s="24">
        <f>H62-SUM(H39:H60)</f>
        <v>102.46800000001531</v>
      </c>
      <c r="I61" s="160">
        <f>I62-SUM(I39:I60)</f>
        <v>104.0969999999943</v>
      </c>
      <c r="J61" s="359">
        <f t="shared" si="12"/>
        <v>2.487801957484955E-3</v>
      </c>
      <c r="K61" s="259">
        <f t="shared" si="13"/>
        <v>2.6829893342042084E-3</v>
      </c>
      <c r="L61" s="337">
        <f t="shared" si="14"/>
        <v>1.5897646094183E-2</v>
      </c>
      <c r="N61" s="47">
        <f t="shared" si="8"/>
        <v>2.3393452353777855</v>
      </c>
      <c r="O61" s="163">
        <f t="shared" si="8"/>
        <v>3.9955859210069766</v>
      </c>
      <c r="P61" s="337">
        <f t="shared" si="15"/>
        <v>0.70799327118629485</v>
      </c>
    </row>
    <row r="62" spans="1:16" s="2" customFormat="1" ht="26.25" customHeight="1" thickBot="1" x14ac:dyDescent="0.3">
      <c r="A62" s="17" t="s">
        <v>18</v>
      </c>
      <c r="B62" s="22">
        <v>151017.85</v>
      </c>
      <c r="C62" s="165">
        <v>135992.84</v>
      </c>
      <c r="D62" s="315">
        <f>SUM(D39:D61)</f>
        <v>1.0000000000000002</v>
      </c>
      <c r="E62" s="316">
        <f>SUM(E39:E61)</f>
        <v>1.0000000000000002</v>
      </c>
      <c r="F62" s="362">
        <f t="shared" si="11"/>
        <v>-9.9491616388393878E-2</v>
      </c>
      <c r="H62" s="22">
        <v>41188.166000000012</v>
      </c>
      <c r="I62" s="165">
        <v>38798.886999999995</v>
      </c>
      <c r="J62" s="315">
        <f t="shared" si="12"/>
        <v>1</v>
      </c>
      <c r="K62" s="316">
        <f t="shared" si="13"/>
        <v>1</v>
      </c>
      <c r="L62" s="362">
        <f t="shared" si="14"/>
        <v>-5.8008870800414281E-2</v>
      </c>
      <c r="N62" s="43">
        <f t="shared" si="8"/>
        <v>2.7273707048537648</v>
      </c>
      <c r="O62" s="170">
        <f t="shared" si="8"/>
        <v>2.8530095407964122</v>
      </c>
      <c r="P62" s="362">
        <f t="shared" si="15"/>
        <v>4.6065918255649783E-2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B37</f>
        <v>mar</v>
      </c>
      <c r="C66" s="458"/>
      <c r="D66" s="456" t="str">
        <f>B66</f>
        <v>mar</v>
      </c>
      <c r="E66" s="458"/>
      <c r="F66" s="149" t="str">
        <f>F5</f>
        <v>2022 /2021</v>
      </c>
      <c r="H66" s="459" t="str">
        <f>B66</f>
        <v>mar</v>
      </c>
      <c r="I66" s="458"/>
      <c r="J66" s="456" t="str">
        <f>B66</f>
        <v>mar</v>
      </c>
      <c r="K66" s="457"/>
      <c r="L66" s="149" t="str">
        <f>F66</f>
        <v>2022 /2021</v>
      </c>
      <c r="N66" s="459" t="str">
        <f>B66</f>
        <v>mar</v>
      </c>
      <c r="O66" s="457"/>
      <c r="P66" s="149" t="str">
        <f>L66</f>
        <v>2022 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B67</f>
        <v>2021</v>
      </c>
      <c r="E67" s="152">
        <f>C67</f>
        <v>2022</v>
      </c>
      <c r="F67" s="150" t="str">
        <f>F38</f>
        <v>HL</v>
      </c>
      <c r="H67" s="30">
        <f>B67</f>
        <v>2021</v>
      </c>
      <c r="I67" s="152">
        <f>C67</f>
        <v>2022</v>
      </c>
      <c r="J67" s="117">
        <f>B67</f>
        <v>2021</v>
      </c>
      <c r="K67" s="152">
        <f>C67</f>
        <v>2022</v>
      </c>
      <c r="L67" s="322">
        <f>L38</f>
        <v>1000</v>
      </c>
      <c r="N67" s="30">
        <f>B67</f>
        <v>2021</v>
      </c>
      <c r="O67" s="152">
        <f>C67</f>
        <v>2022</v>
      </c>
      <c r="P67" s="150"/>
    </row>
    <row r="68" spans="1:16" ht="20.100000000000001" customHeight="1" x14ac:dyDescent="0.25">
      <c r="A68" s="44" t="s">
        <v>164</v>
      </c>
      <c r="B68" s="45">
        <v>30580.100000000002</v>
      </c>
      <c r="C68" s="167">
        <v>28074.95</v>
      </c>
      <c r="D68" s="359">
        <f>B68/$B$96</f>
        <v>0.1905197127759623</v>
      </c>
      <c r="E68" s="308">
        <f>C68/$C$96</f>
        <v>0.19365763393889351</v>
      </c>
      <c r="F68" s="337">
        <f>(C68-B68)/B68</f>
        <v>-8.1920922429946308E-2</v>
      </c>
      <c r="H68" s="24">
        <v>11733.778000000002</v>
      </c>
      <c r="I68" s="167">
        <v>10307.603000000001</v>
      </c>
      <c r="J68" s="307">
        <f>H68/$H$96</f>
        <v>0.2575926734287452</v>
      </c>
      <c r="K68" s="308">
        <f>I68/$I$96</f>
        <v>0.24877535326169525</v>
      </c>
      <c r="L68" s="337">
        <f t="shared" ref="L68:L70" si="34">(I68-H68)/H68</f>
        <v>-0.12154439942531731</v>
      </c>
      <c r="N68" s="47">
        <f t="shared" ref="N68:O83" si="35">(H68/B68)*10</f>
        <v>3.8370633189557917</v>
      </c>
      <c r="O68" s="163">
        <f t="shared" si="35"/>
        <v>3.6714590765077055</v>
      </c>
      <c r="P68" s="337">
        <f t="shared" ref="P68:P69" si="36">(O68-N68)/N68</f>
        <v>-4.3159111195786373E-2</v>
      </c>
    </row>
    <row r="69" spans="1:16" ht="20.100000000000001" customHeight="1" x14ac:dyDescent="0.25">
      <c r="A69" s="44" t="s">
        <v>166</v>
      </c>
      <c r="B69" s="24">
        <v>20534.03</v>
      </c>
      <c r="C69" s="160">
        <v>16170.860000000002</v>
      </c>
      <c r="D69" s="359">
        <f t="shared" ref="D69:D95" si="37">B69/$B$96</f>
        <v>0.12793082749019763</v>
      </c>
      <c r="E69" s="259">
        <f t="shared" ref="E69:E95" si="38">C69/$C$96</f>
        <v>0.1115446505285707</v>
      </c>
      <c r="F69" s="337">
        <f>(C69-B69)/B69</f>
        <v>-0.21248483614760458</v>
      </c>
      <c r="H69" s="24">
        <v>6170.911000000001</v>
      </c>
      <c r="I69" s="160">
        <v>5503.4200000000019</v>
      </c>
      <c r="J69" s="258">
        <f t="shared" ref="J69:J95" si="39">H69/$H$96</f>
        <v>0.1354705587561697</v>
      </c>
      <c r="K69" s="259">
        <f t="shared" ref="K69:K95" si="40">I69/$I$96</f>
        <v>0.13282576508306337</v>
      </c>
      <c r="L69" s="337">
        <f t="shared" si="34"/>
        <v>-0.10816733542259789</v>
      </c>
      <c r="N69" s="47">
        <f t="shared" si="35"/>
        <v>3.0052118361568581</v>
      </c>
      <c r="O69" s="163">
        <f t="shared" si="35"/>
        <v>3.4032945681305766</v>
      </c>
      <c r="P69" s="337">
        <f t="shared" si="36"/>
        <v>0.13246411689992443</v>
      </c>
    </row>
    <row r="70" spans="1:16" ht="20.100000000000001" customHeight="1" x14ac:dyDescent="0.25">
      <c r="A70" s="44" t="s">
        <v>165</v>
      </c>
      <c r="B70" s="24">
        <v>9747.89</v>
      </c>
      <c r="C70" s="160">
        <v>13895.49</v>
      </c>
      <c r="D70" s="359">
        <f t="shared" si="37"/>
        <v>6.0731168405978884E-2</v>
      </c>
      <c r="E70" s="259">
        <f t="shared" si="38"/>
        <v>9.584942148860659E-2</v>
      </c>
      <c r="F70" s="337">
        <f>(C70-B70)/B70</f>
        <v>0.42548695153515281</v>
      </c>
      <c r="H70" s="24">
        <v>3460.5519999999997</v>
      </c>
      <c r="I70" s="160">
        <v>4851.01</v>
      </c>
      <c r="J70" s="258">
        <f t="shared" si="39"/>
        <v>7.5969806248182878E-2</v>
      </c>
      <c r="K70" s="259">
        <f t="shared" si="40"/>
        <v>0.11707976397868798</v>
      </c>
      <c r="L70" s="337">
        <f t="shared" si="34"/>
        <v>0.40180237141357816</v>
      </c>
      <c r="N70" s="47">
        <f t="shared" ref="N70" si="41">(H70/B70)*10</f>
        <v>3.5500523703078306</v>
      </c>
      <c r="O70" s="163">
        <f t="shared" ref="O70" si="42">(I70/C70)*10</f>
        <v>3.4910679652174914</v>
      </c>
      <c r="P70" s="337">
        <f t="shared" ref="P70" si="43">(O70-N70)/N70</f>
        <v>-1.6615080268583354E-2</v>
      </c>
    </row>
    <row r="71" spans="1:16" ht="20.100000000000001" customHeight="1" x14ac:dyDescent="0.25">
      <c r="A71" s="44" t="s">
        <v>167</v>
      </c>
      <c r="B71" s="24">
        <v>21301.109999999993</v>
      </c>
      <c r="C71" s="160">
        <v>15585.93</v>
      </c>
      <c r="D71" s="359">
        <f t="shared" si="37"/>
        <v>0.13270987861416988</v>
      </c>
      <c r="E71" s="259">
        <f t="shared" si="38"/>
        <v>0.10750987362532145</v>
      </c>
      <c r="F71" s="337">
        <f t="shared" ref="F71:F96" si="44">(C71-B71)/B71</f>
        <v>-0.26830432780263541</v>
      </c>
      <c r="H71" s="24">
        <v>6810.7230000000009</v>
      </c>
      <c r="I71" s="160">
        <v>4655.7840000000015</v>
      </c>
      <c r="J71" s="258">
        <f t="shared" si="39"/>
        <v>0.14951640857297996</v>
      </c>
      <c r="K71" s="259">
        <f t="shared" si="40"/>
        <v>0.11236795880770231</v>
      </c>
      <c r="L71" s="337">
        <f t="shared" ref="L71:L96" si="45">(I71-H71)/H71</f>
        <v>-0.31640385315920189</v>
      </c>
      <c r="N71" s="47">
        <f t="shared" ref="N71" si="46">(H71/B71)*10</f>
        <v>3.197355912438367</v>
      </c>
      <c r="O71" s="163">
        <f t="shared" si="35"/>
        <v>2.9871711216462549</v>
      </c>
      <c r="P71" s="337">
        <f t="shared" ref="P71:P96" si="47">(O71-N71)/N71</f>
        <v>-6.5737064170569945E-2</v>
      </c>
    </row>
    <row r="72" spans="1:16" ht="20.100000000000001" customHeight="1" x14ac:dyDescent="0.25">
      <c r="A72" s="44" t="s">
        <v>171</v>
      </c>
      <c r="B72" s="24">
        <v>12233.859999999999</v>
      </c>
      <c r="C72" s="160">
        <v>9843.7400000000016</v>
      </c>
      <c r="D72" s="359">
        <f t="shared" si="37"/>
        <v>7.621922404901664E-2</v>
      </c>
      <c r="E72" s="259">
        <f t="shared" si="38"/>
        <v>6.7900936511361337E-2</v>
      </c>
      <c r="F72" s="337">
        <f t="shared" si="44"/>
        <v>-0.19536924568370059</v>
      </c>
      <c r="H72" s="24">
        <v>4064.1030000000001</v>
      </c>
      <c r="I72" s="160">
        <v>3854.396999999999</v>
      </c>
      <c r="J72" s="258">
        <f t="shared" si="39"/>
        <v>8.9219615102636457E-2</v>
      </c>
      <c r="K72" s="259">
        <f t="shared" si="40"/>
        <v>9.3026378226423553E-2</v>
      </c>
      <c r="L72" s="337">
        <f t="shared" si="45"/>
        <v>-5.1599578061875165E-2</v>
      </c>
      <c r="N72" s="47">
        <f t="shared" si="35"/>
        <v>3.3220120223706995</v>
      </c>
      <c r="O72" s="163">
        <f t="shared" si="35"/>
        <v>3.9155818824958786</v>
      </c>
      <c r="P72" s="337">
        <f t="shared" si="47"/>
        <v>0.17867781818007622</v>
      </c>
    </row>
    <row r="73" spans="1:16" ht="20.100000000000001" customHeight="1" x14ac:dyDescent="0.25">
      <c r="A73" s="44" t="s">
        <v>172</v>
      </c>
      <c r="B73" s="24">
        <v>24788.550000000007</v>
      </c>
      <c r="C73" s="160">
        <v>23730.629999999997</v>
      </c>
      <c r="D73" s="359">
        <f t="shared" si="37"/>
        <v>0.15443727869210963</v>
      </c>
      <c r="E73" s="259">
        <f t="shared" si="38"/>
        <v>0.16369103623263173</v>
      </c>
      <c r="F73" s="337">
        <f t="shared" si="44"/>
        <v>-4.2677768566536121E-2</v>
      </c>
      <c r="H73" s="24">
        <v>2847.8840000000005</v>
      </c>
      <c r="I73" s="160">
        <v>2818.7330000000002</v>
      </c>
      <c r="J73" s="258">
        <f t="shared" si="39"/>
        <v>6.2519851080781355E-2</v>
      </c>
      <c r="K73" s="259">
        <f t="shared" si="40"/>
        <v>6.803049145619966E-2</v>
      </c>
      <c r="L73" s="337">
        <f t="shared" si="45"/>
        <v>-1.0236020849163903E-2</v>
      </c>
      <c r="N73" s="47">
        <f t="shared" si="35"/>
        <v>1.1488707487932934</v>
      </c>
      <c r="O73" s="163">
        <f t="shared" si="35"/>
        <v>1.1878036950557151</v>
      </c>
      <c r="P73" s="337">
        <f t="shared" si="47"/>
        <v>3.3888012470780202E-2</v>
      </c>
    </row>
    <row r="74" spans="1:16" ht="20.100000000000001" customHeight="1" x14ac:dyDescent="0.25">
      <c r="A74" s="44" t="s">
        <v>178</v>
      </c>
      <c r="B74" s="24">
        <v>5882.6200000000008</v>
      </c>
      <c r="C74" s="160">
        <v>5353.0399999999991</v>
      </c>
      <c r="D74" s="359">
        <f t="shared" si="37"/>
        <v>3.6649817128463658E-2</v>
      </c>
      <c r="E74" s="259">
        <f t="shared" si="38"/>
        <v>3.692462714199863E-2</v>
      </c>
      <c r="F74" s="337">
        <f t="shared" si="44"/>
        <v>-9.0024512887115216E-2</v>
      </c>
      <c r="H74" s="24">
        <v>1558.2020000000002</v>
      </c>
      <c r="I74" s="160">
        <v>1449.5159999999998</v>
      </c>
      <c r="J74" s="258">
        <f t="shared" si="39"/>
        <v>3.4207347277408658E-2</v>
      </c>
      <c r="K74" s="259">
        <f t="shared" si="40"/>
        <v>3.4984259187948875E-2</v>
      </c>
      <c r="L74" s="337">
        <f t="shared" si="45"/>
        <v>-6.9750905209979425E-2</v>
      </c>
      <c r="N74" s="47">
        <f t="shared" si="35"/>
        <v>2.6488231434292886</v>
      </c>
      <c r="O74" s="163">
        <f t="shared" si="35"/>
        <v>2.7078370421293325</v>
      </c>
      <c r="P74" s="337">
        <f t="shared" si="47"/>
        <v>2.2279289897641791E-2</v>
      </c>
    </row>
    <row r="75" spans="1:16" ht="20.100000000000001" customHeight="1" x14ac:dyDescent="0.25">
      <c r="A75" s="44" t="s">
        <v>183</v>
      </c>
      <c r="B75" s="24">
        <v>929.93</v>
      </c>
      <c r="C75" s="160">
        <v>1285.8700000000001</v>
      </c>
      <c r="D75" s="359">
        <f t="shared" si="37"/>
        <v>5.7936369240699217E-3</v>
      </c>
      <c r="E75" s="259">
        <f t="shared" si="38"/>
        <v>8.8697768563436447E-3</v>
      </c>
      <c r="F75" s="337">
        <f t="shared" si="44"/>
        <v>0.38275999268762184</v>
      </c>
      <c r="H75" s="24">
        <v>670.84699999999998</v>
      </c>
      <c r="I75" s="160">
        <v>863.40600000000006</v>
      </c>
      <c r="J75" s="258">
        <f t="shared" si="39"/>
        <v>1.4727163935746303E-2</v>
      </c>
      <c r="K75" s="259">
        <f t="shared" si="40"/>
        <v>2.0838417298208636E-2</v>
      </c>
      <c r="L75" s="337">
        <f t="shared" si="45"/>
        <v>0.28703862430628757</v>
      </c>
      <c r="N75" s="47">
        <f t="shared" si="35"/>
        <v>7.2139515877539173</v>
      </c>
      <c r="O75" s="163">
        <f t="shared" si="35"/>
        <v>6.7145667913552689</v>
      </c>
      <c r="P75" s="337">
        <f t="shared" si="47"/>
        <v>-6.9224861065935311E-2</v>
      </c>
    </row>
    <row r="76" spans="1:16" ht="20.100000000000001" customHeight="1" x14ac:dyDescent="0.25">
      <c r="A76" s="44" t="s">
        <v>182</v>
      </c>
      <c r="B76" s="24">
        <v>4993.84</v>
      </c>
      <c r="C76" s="160">
        <v>2562.1000000000004</v>
      </c>
      <c r="D76" s="359">
        <f t="shared" si="37"/>
        <v>3.1112552360819997E-2</v>
      </c>
      <c r="E76" s="259">
        <f t="shared" si="38"/>
        <v>1.7673058150231402E-2</v>
      </c>
      <c r="F76" s="337">
        <f t="shared" si="44"/>
        <v>-0.4869479198372394</v>
      </c>
      <c r="H76" s="24">
        <v>2304.5860000000002</v>
      </c>
      <c r="I76" s="160">
        <v>849.49</v>
      </c>
      <c r="J76" s="258">
        <f t="shared" si="39"/>
        <v>5.0592781701380249E-2</v>
      </c>
      <c r="K76" s="259">
        <f t="shared" si="40"/>
        <v>2.0502552809055361E-2</v>
      </c>
      <c r="L76" s="337">
        <f t="shared" si="45"/>
        <v>-0.63139149504509706</v>
      </c>
      <c r="N76" s="47">
        <f t="shared" si="35"/>
        <v>4.6148575044454772</v>
      </c>
      <c r="O76" s="163">
        <f t="shared" si="35"/>
        <v>3.3156004839779865</v>
      </c>
      <c r="P76" s="337">
        <f t="shared" si="47"/>
        <v>-0.28153784146442673</v>
      </c>
    </row>
    <row r="77" spans="1:16" ht="20.100000000000001" customHeight="1" x14ac:dyDescent="0.25">
      <c r="A77" s="44" t="s">
        <v>181</v>
      </c>
      <c r="B77" s="24">
        <v>1512.4799999999998</v>
      </c>
      <c r="C77" s="160">
        <v>1506.99</v>
      </c>
      <c r="D77" s="359">
        <f t="shared" si="37"/>
        <v>9.4230318141336165E-3</v>
      </c>
      <c r="E77" s="259">
        <f t="shared" si="38"/>
        <v>1.0395036064875383E-2</v>
      </c>
      <c r="F77" s="337">
        <f t="shared" si="44"/>
        <v>-3.6298000634717698E-3</v>
      </c>
      <c r="H77" s="24">
        <v>476.89699999999999</v>
      </c>
      <c r="I77" s="160">
        <v>645.15899999999999</v>
      </c>
      <c r="J77" s="258">
        <f t="shared" si="39"/>
        <v>1.0469362312815896E-2</v>
      </c>
      <c r="K77" s="259">
        <f t="shared" si="40"/>
        <v>1.5570997266286064E-2</v>
      </c>
      <c r="L77" s="337">
        <f t="shared" si="45"/>
        <v>0.35282671100887614</v>
      </c>
      <c r="N77" s="47">
        <f t="shared" si="35"/>
        <v>3.1530797101449282</v>
      </c>
      <c r="O77" s="163">
        <f t="shared" si="35"/>
        <v>4.2811100272729083</v>
      </c>
      <c r="P77" s="337">
        <f t="shared" si="47"/>
        <v>0.35775509052263427</v>
      </c>
    </row>
    <row r="78" spans="1:16" ht="20.100000000000001" customHeight="1" x14ac:dyDescent="0.25">
      <c r="A78" s="44" t="s">
        <v>186</v>
      </c>
      <c r="B78" s="24">
        <v>1082.7800000000002</v>
      </c>
      <c r="C78" s="160">
        <v>1621.4500000000003</v>
      </c>
      <c r="D78" s="359">
        <f t="shared" si="37"/>
        <v>6.7459208635536339E-3</v>
      </c>
      <c r="E78" s="259">
        <f t="shared" si="38"/>
        <v>1.1184567400840213E-2</v>
      </c>
      <c r="F78" s="337">
        <f t="shared" si="44"/>
        <v>0.49748794769020482</v>
      </c>
      <c r="H78" s="24">
        <v>333.19600000000003</v>
      </c>
      <c r="I78" s="160">
        <v>443.98100000000005</v>
      </c>
      <c r="J78" s="258">
        <f t="shared" si="39"/>
        <v>7.3146814619949492E-3</v>
      </c>
      <c r="K78" s="259">
        <f t="shared" si="40"/>
        <v>1.0715539792954844E-2</v>
      </c>
      <c r="L78" s="337">
        <f t="shared" si="45"/>
        <v>0.33249198669851981</v>
      </c>
      <c r="N78" s="47">
        <f t="shared" si="35"/>
        <v>3.0772271375533347</v>
      </c>
      <c r="O78" s="163">
        <f t="shared" si="35"/>
        <v>2.7381726232692962</v>
      </c>
      <c r="P78" s="337">
        <f t="shared" si="47"/>
        <v>-0.11018182900649202</v>
      </c>
    </row>
    <row r="79" spans="1:16" ht="20.100000000000001" customHeight="1" x14ac:dyDescent="0.25">
      <c r="A79" s="44" t="s">
        <v>184</v>
      </c>
      <c r="B79" s="24">
        <v>11.509999999999998</v>
      </c>
      <c r="C79" s="160">
        <v>193.99</v>
      </c>
      <c r="D79" s="359">
        <f t="shared" si="37"/>
        <v>7.170944156661769E-5</v>
      </c>
      <c r="E79" s="259">
        <f t="shared" si="38"/>
        <v>1.3381197262259043E-3</v>
      </c>
      <c r="F79" s="337">
        <f t="shared" si="44"/>
        <v>15.854039965247615</v>
      </c>
      <c r="H79" s="24">
        <v>28.663</v>
      </c>
      <c r="I79" s="160">
        <v>438.01999999999992</v>
      </c>
      <c r="J79" s="258">
        <f t="shared" si="39"/>
        <v>6.2924139168885941E-4</v>
      </c>
      <c r="K79" s="259">
        <f t="shared" si="40"/>
        <v>1.0571670274426336E-2</v>
      </c>
      <c r="L79" s="337">
        <f t="shared" si="45"/>
        <v>14.281722080731253</v>
      </c>
      <c r="N79" s="47">
        <f t="shared" si="35"/>
        <v>24.90269331016508</v>
      </c>
      <c r="O79" s="163">
        <f t="shared" si="35"/>
        <v>22.57951440795917</v>
      </c>
      <c r="P79" s="337">
        <f t="shared" si="47"/>
        <v>-9.3290266770366045E-2</v>
      </c>
    </row>
    <row r="80" spans="1:16" ht="20.100000000000001" customHeight="1" x14ac:dyDescent="0.25">
      <c r="A80" s="44" t="s">
        <v>185</v>
      </c>
      <c r="B80" s="24">
        <v>5370.5100000000011</v>
      </c>
      <c r="C80" s="160">
        <v>6160.56</v>
      </c>
      <c r="D80" s="359">
        <f t="shared" si="37"/>
        <v>3.345927654456439E-2</v>
      </c>
      <c r="E80" s="259">
        <f t="shared" si="38"/>
        <v>4.2494803137266134E-2</v>
      </c>
      <c r="F80" s="337">
        <f t="shared" si="44"/>
        <v>0.147108933788411</v>
      </c>
      <c r="H80" s="24">
        <v>341.60200000000009</v>
      </c>
      <c r="I80" s="160">
        <v>408.66999999999996</v>
      </c>
      <c r="J80" s="258">
        <f t="shared" si="39"/>
        <v>7.4992191286221898E-3</v>
      </c>
      <c r="K80" s="259">
        <f t="shared" si="40"/>
        <v>9.8633041665901356E-3</v>
      </c>
      <c r="L80" s="337">
        <f t="shared" si="45"/>
        <v>0.19633374511858787</v>
      </c>
      <c r="N80" s="47">
        <f t="shared" si="35"/>
        <v>0.6360699449400522</v>
      </c>
      <c r="O80" s="163">
        <f t="shared" si="35"/>
        <v>0.6633650187645278</v>
      </c>
      <c r="P80" s="337">
        <f t="shared" si="47"/>
        <v>4.2912063432030398E-2</v>
      </c>
    </row>
    <row r="81" spans="1:16" ht="20.100000000000001" customHeight="1" x14ac:dyDescent="0.25">
      <c r="A81" s="44" t="s">
        <v>201</v>
      </c>
      <c r="B81" s="24">
        <v>1788.4099999999999</v>
      </c>
      <c r="C81" s="160">
        <v>780.03</v>
      </c>
      <c r="D81" s="359">
        <f t="shared" si="37"/>
        <v>1.1142127054053411E-2</v>
      </c>
      <c r="E81" s="259">
        <f t="shared" si="38"/>
        <v>5.3805532761894538E-3</v>
      </c>
      <c r="F81" s="337">
        <f t="shared" si="44"/>
        <v>-0.56384162468337795</v>
      </c>
      <c r="H81" s="24">
        <v>1054.0449999999998</v>
      </c>
      <c r="I81" s="160">
        <v>365.96000000000004</v>
      </c>
      <c r="J81" s="258">
        <f t="shared" si="39"/>
        <v>2.3139543756853218E-2</v>
      </c>
      <c r="K81" s="259">
        <f t="shared" si="40"/>
        <v>8.8324927026826698E-3</v>
      </c>
      <c r="L81" s="337">
        <f>(I81-H81)/H81</f>
        <v>-0.65280419716425764</v>
      </c>
      <c r="N81" s="47">
        <f t="shared" si="35"/>
        <v>5.8937547877723784</v>
      </c>
      <c r="O81" s="163">
        <f t="shared" si="35"/>
        <v>4.6916144250862155</v>
      </c>
      <c r="P81" s="337">
        <f>(O81-N81)/N81</f>
        <v>-0.20396850666067964</v>
      </c>
    </row>
    <row r="82" spans="1:16" ht="20.100000000000001" customHeight="1" x14ac:dyDescent="0.25">
      <c r="A82" s="44" t="s">
        <v>199</v>
      </c>
      <c r="B82" s="24">
        <v>2053.9700000000003</v>
      </c>
      <c r="C82" s="160">
        <v>2971.5700000000011</v>
      </c>
      <c r="D82" s="359">
        <f t="shared" si="37"/>
        <v>1.2796615264516576E-2</v>
      </c>
      <c r="E82" s="259">
        <f t="shared" si="38"/>
        <v>2.0497533042224403E-2</v>
      </c>
      <c r="F82" s="337">
        <f>(C82-B82)/B82</f>
        <v>0.44674459704864272</v>
      </c>
      <c r="H82" s="24">
        <v>223.79100000000005</v>
      </c>
      <c r="I82" s="160">
        <v>339.20100000000002</v>
      </c>
      <c r="J82" s="258">
        <f t="shared" si="39"/>
        <v>4.9129037535303906E-3</v>
      </c>
      <c r="K82" s="259">
        <f t="shared" si="40"/>
        <v>8.1866607204138814E-3</v>
      </c>
      <c r="L82" s="337">
        <f>(I82-H82)/H82</f>
        <v>0.51570438489483461</v>
      </c>
      <c r="N82" s="47">
        <f t="shared" si="35"/>
        <v>1.08955340146156</v>
      </c>
      <c r="O82" s="163">
        <f t="shared" si="35"/>
        <v>1.1414874965085793</v>
      </c>
      <c r="P82" s="337">
        <f>(O82-N82)/N82</f>
        <v>4.7665488426132503E-2</v>
      </c>
    </row>
    <row r="83" spans="1:16" ht="20.100000000000001" customHeight="1" x14ac:dyDescent="0.25">
      <c r="A83" s="44" t="s">
        <v>204</v>
      </c>
      <c r="B83" s="24">
        <v>5885.8900000000012</v>
      </c>
      <c r="C83" s="160">
        <v>5075.8600000000015</v>
      </c>
      <c r="D83" s="359">
        <f t="shared" si="37"/>
        <v>3.6670189836884408E-2</v>
      </c>
      <c r="E83" s="259">
        <f t="shared" si="38"/>
        <v>3.5012672784994175E-2</v>
      </c>
      <c r="F83" s="337">
        <f>(C83-B83)/B83</f>
        <v>-0.13762234768233852</v>
      </c>
      <c r="H83" s="24">
        <v>215.57999999999998</v>
      </c>
      <c r="I83" s="160">
        <v>292.48399999999998</v>
      </c>
      <c r="J83" s="258">
        <f t="shared" si="39"/>
        <v>4.7326469392695919E-3</v>
      </c>
      <c r="K83" s="259">
        <f t="shared" si="40"/>
        <v>7.0591397848164764E-3</v>
      </c>
      <c r="L83" s="337">
        <f>(I83-H83)/H83</f>
        <v>0.35673068002597647</v>
      </c>
      <c r="N83" s="47">
        <f t="shared" si="35"/>
        <v>0.36626576439586866</v>
      </c>
      <c r="O83" s="163">
        <f t="shared" si="35"/>
        <v>0.57622550661365735</v>
      </c>
      <c r="P83" s="337">
        <f>(O83-N83)/N83</f>
        <v>0.57324424674007823</v>
      </c>
    </row>
    <row r="84" spans="1:16" ht="20.100000000000001" customHeight="1" x14ac:dyDescent="0.25">
      <c r="A84" s="44" t="s">
        <v>206</v>
      </c>
      <c r="B84" s="24">
        <v>476.15999999999997</v>
      </c>
      <c r="C84" s="160">
        <v>598.1</v>
      </c>
      <c r="D84" s="359">
        <f t="shared" si="37"/>
        <v>2.9665653949922399E-3</v>
      </c>
      <c r="E84" s="259">
        <f t="shared" si="38"/>
        <v>4.1256219818326381E-3</v>
      </c>
      <c r="F84" s="337">
        <f>(C84-B84)/B84</f>
        <v>0.25609038978494636</v>
      </c>
      <c r="H84" s="24">
        <v>204.06599999999997</v>
      </c>
      <c r="I84" s="160">
        <v>248.04600000000002</v>
      </c>
      <c r="J84" s="258">
        <f t="shared" si="39"/>
        <v>4.4798790718479841E-3</v>
      </c>
      <c r="K84" s="259">
        <f t="shared" si="40"/>
        <v>5.9866228137764382E-3</v>
      </c>
      <c r="L84" s="337">
        <f>(I84-H84)/H84</f>
        <v>0.21551850871776804</v>
      </c>
      <c r="N84" s="47">
        <f t="shared" ref="N84:N85" si="48">(H84/B84)*10</f>
        <v>4.2856602822580641</v>
      </c>
      <c r="O84" s="163">
        <f t="shared" ref="O84:O85" si="49">(I84/C84)*10</f>
        <v>4.1472329041966223</v>
      </c>
      <c r="P84" s="337">
        <f t="shared" ref="P84:P85" si="50">(O84-N84)/N84</f>
        <v>-3.2300128555338044E-2</v>
      </c>
    </row>
    <row r="85" spans="1:16" ht="20.100000000000001" customHeight="1" x14ac:dyDescent="0.25">
      <c r="A85" s="44" t="s">
        <v>200</v>
      </c>
      <c r="B85" s="24">
        <v>184.69000000000003</v>
      </c>
      <c r="C85" s="160">
        <v>423.82999999999993</v>
      </c>
      <c r="D85" s="359">
        <f t="shared" si="37"/>
        <v>1.150653063678421E-3</v>
      </c>
      <c r="E85" s="259">
        <f t="shared" si="38"/>
        <v>2.9235284476845451E-3</v>
      </c>
      <c r="F85" s="337">
        <f t="shared" si="44"/>
        <v>1.2948183442525305</v>
      </c>
      <c r="H85" s="24">
        <v>81.877999999999972</v>
      </c>
      <c r="I85" s="160">
        <v>244.18199999999999</v>
      </c>
      <c r="J85" s="258">
        <f t="shared" si="39"/>
        <v>1.7974750259463566E-3</v>
      </c>
      <c r="K85" s="259">
        <f t="shared" si="40"/>
        <v>5.8933646658827724E-3</v>
      </c>
      <c r="L85" s="337">
        <f t="shared" si="45"/>
        <v>1.9822662986394401</v>
      </c>
      <c r="N85" s="47">
        <f t="shared" si="48"/>
        <v>4.4332665547674459</v>
      </c>
      <c r="O85" s="163">
        <f t="shared" si="49"/>
        <v>5.7613193969280143</v>
      </c>
      <c r="P85" s="337">
        <f t="shared" si="50"/>
        <v>0.29956530376735568</v>
      </c>
    </row>
    <row r="86" spans="1:16" ht="20.100000000000001" customHeight="1" x14ac:dyDescent="0.25">
      <c r="A86" s="44" t="s">
        <v>208</v>
      </c>
      <c r="B86" s="24">
        <v>270.89999999999992</v>
      </c>
      <c r="C86" s="160">
        <v>554.5</v>
      </c>
      <c r="D86" s="359">
        <f t="shared" si="37"/>
        <v>1.6877574040309931E-3</v>
      </c>
      <c r="E86" s="259">
        <f t="shared" si="38"/>
        <v>3.8248744171981235E-3</v>
      </c>
      <c r="F86" s="337">
        <f t="shared" si="44"/>
        <v>1.046880767811001</v>
      </c>
      <c r="H86" s="24">
        <v>105.64100000000001</v>
      </c>
      <c r="I86" s="160">
        <v>232.47200000000007</v>
      </c>
      <c r="J86" s="258">
        <f t="shared" si="39"/>
        <v>2.3191462812476994E-3</v>
      </c>
      <c r="K86" s="259">
        <f t="shared" si="40"/>
        <v>5.6107422766915674E-3</v>
      </c>
      <c r="L86" s="337">
        <f t="shared" si="45"/>
        <v>1.2005850001419909</v>
      </c>
      <c r="N86" s="47">
        <f t="shared" ref="N86:O96" si="51">(H86/B86)*10</f>
        <v>3.8996308600959777</v>
      </c>
      <c r="O86" s="163">
        <f t="shared" si="51"/>
        <v>4.1924616771866559</v>
      </c>
      <c r="P86" s="337">
        <f t="shared" si="47"/>
        <v>7.5091932440874934E-2</v>
      </c>
    </row>
    <row r="87" spans="1:16" ht="20.100000000000001" customHeight="1" x14ac:dyDescent="0.25">
      <c r="A87" s="44" t="s">
        <v>203</v>
      </c>
      <c r="B87" s="24">
        <v>64.569999999999993</v>
      </c>
      <c r="C87" s="160">
        <v>846.12999999999988</v>
      </c>
      <c r="D87" s="359">
        <f t="shared" si="37"/>
        <v>4.0228311398405773E-4</v>
      </c>
      <c r="E87" s="259">
        <f t="shared" si="38"/>
        <v>5.8365031390871912E-3</v>
      </c>
      <c r="F87" s="337">
        <f t="shared" si="44"/>
        <v>12.104073098962367</v>
      </c>
      <c r="H87" s="24">
        <v>16.241</v>
      </c>
      <c r="I87" s="160">
        <v>182.339</v>
      </c>
      <c r="J87" s="258">
        <f t="shared" si="39"/>
        <v>3.5654011940197347E-4</v>
      </c>
      <c r="K87" s="259">
        <f t="shared" si="40"/>
        <v>4.4007757320867176E-3</v>
      </c>
      <c r="L87" s="337">
        <f t="shared" si="45"/>
        <v>10.227079613324303</v>
      </c>
      <c r="N87" s="47">
        <f t="shared" ref="N87:N91" si="52">(H87/B87)*10</f>
        <v>2.5152547622735018</v>
      </c>
      <c r="O87" s="163">
        <f t="shared" ref="O87:O91" si="53">(I87/C87)*10</f>
        <v>2.1549761856925063</v>
      </c>
      <c r="P87" s="337">
        <f t="shared" ref="P87:P91" si="54">(O87-N87)/N87</f>
        <v>-0.14323740957967415</v>
      </c>
    </row>
    <row r="88" spans="1:16" ht="20.100000000000001" customHeight="1" x14ac:dyDescent="0.25">
      <c r="A88" s="44" t="s">
        <v>205</v>
      </c>
      <c r="B88" s="24"/>
      <c r="C88" s="160">
        <v>528.08000000000004</v>
      </c>
      <c r="D88" s="359">
        <f t="shared" si="37"/>
        <v>0</v>
      </c>
      <c r="E88" s="259">
        <f t="shared" si="38"/>
        <v>3.6426324296374843E-3</v>
      </c>
      <c r="F88" s="337"/>
      <c r="H88" s="24"/>
      <c r="I88" s="160">
        <v>171.50199999999998</v>
      </c>
      <c r="J88" s="258">
        <f t="shared" si="39"/>
        <v>0</v>
      </c>
      <c r="K88" s="259">
        <f t="shared" si="40"/>
        <v>4.1392233126447782E-3</v>
      </c>
      <c r="L88" s="337"/>
      <c r="N88" s="47"/>
      <c r="O88" s="163">
        <f t="shared" si="53"/>
        <v>3.2476518709286468</v>
      </c>
      <c r="P88" s="337"/>
    </row>
    <row r="89" spans="1:16" ht="20.100000000000001" customHeight="1" x14ac:dyDescent="0.25">
      <c r="A89" s="44" t="s">
        <v>213</v>
      </c>
      <c r="B89" s="24">
        <v>1396.31</v>
      </c>
      <c r="C89" s="160">
        <v>807.38</v>
      </c>
      <c r="D89" s="359">
        <f t="shared" si="37"/>
        <v>8.6992710993817508E-3</v>
      </c>
      <c r="E89" s="259">
        <f t="shared" si="38"/>
        <v>5.5692102920783066E-3</v>
      </c>
      <c r="F89" s="337">
        <f t="shared" si="44"/>
        <v>-0.42177596665496914</v>
      </c>
      <c r="H89" s="24">
        <v>247.07</v>
      </c>
      <c r="I89" s="160">
        <v>161.62700000000001</v>
      </c>
      <c r="J89" s="258">
        <f t="shared" si="39"/>
        <v>5.4239497137273315E-3</v>
      </c>
      <c r="K89" s="259">
        <f t="shared" si="40"/>
        <v>3.900888889650486E-3</v>
      </c>
      <c r="L89" s="337">
        <f t="shared" si="45"/>
        <v>-0.34582506981827005</v>
      </c>
      <c r="N89" s="47">
        <f t="shared" si="52"/>
        <v>1.7694494775515466</v>
      </c>
      <c r="O89" s="163">
        <f t="shared" si="53"/>
        <v>2.001870246971686</v>
      </c>
      <c r="P89" s="337">
        <f t="shared" si="54"/>
        <v>0.13135202353544945</v>
      </c>
    </row>
    <row r="90" spans="1:16" ht="20.100000000000001" customHeight="1" x14ac:dyDescent="0.25">
      <c r="A90" s="44" t="s">
        <v>202</v>
      </c>
      <c r="B90" s="24">
        <v>670.88000000000011</v>
      </c>
      <c r="C90" s="160">
        <v>824.57999999999993</v>
      </c>
      <c r="D90" s="359">
        <f t="shared" si="37"/>
        <v>4.1797072248664201E-3</v>
      </c>
      <c r="E90" s="259">
        <f t="shared" si="38"/>
        <v>5.6878538267506372E-3</v>
      </c>
      <c r="F90" s="337">
        <f t="shared" si="44"/>
        <v>0.22910207488671563</v>
      </c>
      <c r="H90" s="24">
        <v>140.46</v>
      </c>
      <c r="I90" s="160">
        <v>156.10100000000003</v>
      </c>
      <c r="J90" s="258">
        <f t="shared" si="39"/>
        <v>3.0835308891817743E-3</v>
      </c>
      <c r="K90" s="259">
        <f t="shared" si="40"/>
        <v>3.7675181532994522E-3</v>
      </c>
      <c r="L90" s="337">
        <f t="shared" si="45"/>
        <v>0.1113555460629362</v>
      </c>
      <c r="N90" s="47">
        <f t="shared" si="52"/>
        <v>2.093668018125447</v>
      </c>
      <c r="O90" s="163">
        <f t="shared" si="53"/>
        <v>1.8930970918528225</v>
      </c>
      <c r="P90" s="337">
        <f t="shared" si="54"/>
        <v>-9.5798820317370317E-2</v>
      </c>
    </row>
    <row r="91" spans="1:16" ht="20.100000000000001" customHeight="1" x14ac:dyDescent="0.25">
      <c r="A91" s="44" t="s">
        <v>214</v>
      </c>
      <c r="B91" s="24">
        <v>46.550000000000004</v>
      </c>
      <c r="C91" s="160">
        <v>140.04</v>
      </c>
      <c r="D91" s="359">
        <f t="shared" si="37"/>
        <v>2.9001516115778056E-4</v>
      </c>
      <c r="E91" s="259">
        <f t="shared" si="38"/>
        <v>9.6597910439030689E-4</v>
      </c>
      <c r="F91" s="337">
        <f t="shared" si="44"/>
        <v>2.0083780880773356</v>
      </c>
      <c r="H91" s="24">
        <v>20.530999999999999</v>
      </c>
      <c r="I91" s="160">
        <v>155.935</v>
      </c>
      <c r="J91" s="258">
        <f t="shared" si="39"/>
        <v>4.5071887146369788E-4</v>
      </c>
      <c r="K91" s="259">
        <f t="shared" si="40"/>
        <v>3.7635117214800031E-3</v>
      </c>
      <c r="L91" s="337">
        <f t="shared" si="45"/>
        <v>6.5951000925429843</v>
      </c>
      <c r="N91" s="47">
        <f t="shared" si="52"/>
        <v>4.4105263157894727</v>
      </c>
      <c r="O91" s="163">
        <f t="shared" si="53"/>
        <v>11.135032847757785</v>
      </c>
      <c r="P91" s="337">
        <f t="shared" si="54"/>
        <v>1.5246494523555842</v>
      </c>
    </row>
    <row r="92" spans="1:16" ht="20.100000000000001" customHeight="1" x14ac:dyDescent="0.25">
      <c r="A92" s="44" t="s">
        <v>215</v>
      </c>
      <c r="B92" s="24">
        <v>140.9</v>
      </c>
      <c r="C92" s="160">
        <v>463.74</v>
      </c>
      <c r="D92" s="359">
        <f t="shared" si="37"/>
        <v>8.7783321605008121E-4</v>
      </c>
      <c r="E92" s="259">
        <f t="shared" si="38"/>
        <v>3.1988228354038915E-3</v>
      </c>
      <c r="F92" s="337">
        <f t="shared" si="44"/>
        <v>2.2912704045422285</v>
      </c>
      <c r="H92" s="24">
        <v>29.009</v>
      </c>
      <c r="I92" s="160">
        <v>132.28900000000002</v>
      </c>
      <c r="J92" s="258">
        <f t="shared" si="39"/>
        <v>6.3683716050316167E-4</v>
      </c>
      <c r="K92" s="259">
        <f t="shared" si="40"/>
        <v>3.1928124033915942E-3</v>
      </c>
      <c r="L92" s="337">
        <f t="shared" si="45"/>
        <v>3.5602743976007449</v>
      </c>
      <c r="N92" s="47">
        <f t="shared" ref="N92:N94" si="55">(H92/B92)*10</f>
        <v>2.0588360539389639</v>
      </c>
      <c r="O92" s="163">
        <f t="shared" ref="O92:O94" si="56">(I92/C92)*10</f>
        <v>2.8526545046793466</v>
      </c>
      <c r="P92" s="337">
        <f t="shared" ref="P92:P94" si="57">(O92-N92)/N92</f>
        <v>0.38556661625467931</v>
      </c>
    </row>
    <row r="93" spans="1:16" ht="20.100000000000001" customHeight="1" x14ac:dyDescent="0.25">
      <c r="A93" s="44" t="s">
        <v>216</v>
      </c>
      <c r="B93" s="24">
        <v>223.8</v>
      </c>
      <c r="C93" s="160">
        <v>131.42000000000002</v>
      </c>
      <c r="D93" s="359">
        <f t="shared" si="37"/>
        <v>1.3943156405394476E-3</v>
      </c>
      <c r="E93" s="259">
        <f t="shared" si="38"/>
        <v>9.0651937945568513E-4</v>
      </c>
      <c r="F93" s="337">
        <f t="shared" si="44"/>
        <v>-0.41277926720285968</v>
      </c>
      <c r="H93" s="24">
        <v>134.63999999999996</v>
      </c>
      <c r="I93" s="160">
        <v>120.61600000000001</v>
      </c>
      <c r="J93" s="258">
        <f t="shared" si="39"/>
        <v>2.9557639108602732E-3</v>
      </c>
      <c r="K93" s="259">
        <f t="shared" si="40"/>
        <v>2.911083014063758E-3</v>
      </c>
      <c r="L93" s="337">
        <f t="shared" si="45"/>
        <v>-0.10415923945335671</v>
      </c>
      <c r="N93" s="47">
        <f t="shared" ref="N93" si="58">(H93/B93)*10</f>
        <v>6.0160857908847163</v>
      </c>
      <c r="O93" s="163">
        <f t="shared" ref="O93" si="59">(I93/C93)*10</f>
        <v>9.1779029067113065</v>
      </c>
      <c r="P93" s="337">
        <f t="shared" ref="P93" si="60">(O93-N93)/N93</f>
        <v>0.52556050989452696</v>
      </c>
    </row>
    <row r="94" spans="1:16" ht="20.100000000000001" customHeight="1" x14ac:dyDescent="0.25">
      <c r="A94" s="44" t="s">
        <v>217</v>
      </c>
      <c r="B94" s="24">
        <v>251.53999999999996</v>
      </c>
      <c r="C94" s="160">
        <v>105.66</v>
      </c>
      <c r="D94" s="359">
        <f t="shared" si="37"/>
        <v>1.5671410018824512E-3</v>
      </c>
      <c r="E94" s="259">
        <f t="shared" si="38"/>
        <v>7.2882999264410045E-4</v>
      </c>
      <c r="F94" s="337">
        <f t="shared" si="44"/>
        <v>-0.57994752325673848</v>
      </c>
      <c r="H94" s="24">
        <v>248.208</v>
      </c>
      <c r="I94" s="160">
        <v>106.059</v>
      </c>
      <c r="J94" s="258">
        <f t="shared" si="39"/>
        <v>5.4489323290761059E-3</v>
      </c>
      <c r="K94" s="259">
        <f t="shared" si="40"/>
        <v>2.5597479056558674E-3</v>
      </c>
      <c r="L94" s="337">
        <f t="shared" si="45"/>
        <v>-0.57270112163991493</v>
      </c>
      <c r="N94" s="47">
        <f t="shared" si="55"/>
        <v>9.8675359783732226</v>
      </c>
      <c r="O94" s="163">
        <f t="shared" si="56"/>
        <v>10.037762634866553</v>
      </c>
      <c r="P94" s="337">
        <f t="shared" si="57"/>
        <v>1.7251181740448457E-2</v>
      </c>
    </row>
    <row r="95" spans="1:16" ht="20.100000000000001" customHeight="1" thickBot="1" x14ac:dyDescent="0.3">
      <c r="A95" s="13" t="s">
        <v>17</v>
      </c>
      <c r="B95" s="24">
        <f>B96-SUM(B68:B94)</f>
        <v>8085.0699999998906</v>
      </c>
      <c r="C95" s="160">
        <f>C96-SUM(C68:C94)</f>
        <v>4735.5600000000559</v>
      </c>
      <c r="D95" s="359">
        <f t="shared" si="37"/>
        <v>5.037149041937497E-2</v>
      </c>
      <c r="E95" s="259">
        <f t="shared" si="38"/>
        <v>3.2665324247262324E-2</v>
      </c>
      <c r="F95" s="337">
        <f t="shared" si="44"/>
        <v>-0.41428336427512441</v>
      </c>
      <c r="H95" s="24">
        <f>H96-SUM(H68:H94)</f>
        <v>2028.571999999971</v>
      </c>
      <c r="I95" s="160">
        <f>I96-SUM(I68:I94)</f>
        <v>1435.3750000000073</v>
      </c>
      <c r="J95" s="258">
        <f t="shared" si="39"/>
        <v>4.4533421777937926E-2</v>
      </c>
      <c r="K95" s="259">
        <f t="shared" si="40"/>
        <v>3.4642964294221229E-2</v>
      </c>
      <c r="L95" s="337">
        <f t="shared" si="45"/>
        <v>-0.2924209739659091</v>
      </c>
      <c r="N95" s="47">
        <f t="shared" si="51"/>
        <v>2.5090345538133851</v>
      </c>
      <c r="O95" s="163">
        <f t="shared" si="51"/>
        <v>3.0310565170750459</v>
      </c>
      <c r="P95" s="337">
        <f t="shared" si="47"/>
        <v>0.20805690478365857</v>
      </c>
    </row>
    <row r="96" spans="1:16" s="2" customFormat="1" ht="26.25" customHeight="1" thickBot="1" x14ac:dyDescent="0.3">
      <c r="A96" s="17" t="s">
        <v>18</v>
      </c>
      <c r="B96" s="22">
        <v>160508.84999999992</v>
      </c>
      <c r="C96" s="165">
        <v>144972.08000000007</v>
      </c>
      <c r="D96" s="305">
        <f>SUM(D68:D95)</f>
        <v>0.99999999999999978</v>
      </c>
      <c r="E96" s="306">
        <f>SUM(E68:E95)</f>
        <v>0.99999999999999978</v>
      </c>
      <c r="F96" s="362">
        <f t="shared" si="44"/>
        <v>-9.6796967893046718E-2</v>
      </c>
      <c r="H96" s="22">
        <v>45551.67599999997</v>
      </c>
      <c r="I96" s="165">
        <v>41433.377000000008</v>
      </c>
      <c r="J96" s="367">
        <f>SUM(J68:J95)</f>
        <v>1.0000000000000002</v>
      </c>
      <c r="K96" s="305">
        <f>SUM(K68:K95)</f>
        <v>1</v>
      </c>
      <c r="L96" s="362">
        <f t="shared" si="45"/>
        <v>-9.0409384717259691E-2</v>
      </c>
      <c r="N96" s="43">
        <f t="shared" si="51"/>
        <v>2.837954168882276</v>
      </c>
      <c r="O96" s="170">
        <f t="shared" si="51"/>
        <v>2.8580245934251609</v>
      </c>
      <c r="P96" s="362">
        <f t="shared" si="47"/>
        <v>7.0721454077567383E-3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138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105</v>
      </c>
      <c r="H4" s="449"/>
      <c r="I4" s="148" t="s">
        <v>0</v>
      </c>
      <c r="K4" s="455" t="s">
        <v>19</v>
      </c>
      <c r="L4" s="454"/>
      <c r="M4" s="449" t="s">
        <v>105</v>
      </c>
      <c r="N4" s="449"/>
      <c r="O4" s="148" t="s">
        <v>0</v>
      </c>
      <c r="P4"/>
      <c r="Q4" s="461" t="s">
        <v>22</v>
      </c>
      <c r="R4" s="449"/>
      <c r="S4" s="148" t="s">
        <v>0</v>
      </c>
    </row>
    <row r="5" spans="1:19" x14ac:dyDescent="0.25">
      <c r="A5" s="451"/>
      <c r="B5" s="452"/>
      <c r="C5" s="452"/>
      <c r="D5" s="452"/>
      <c r="E5" s="456" t="s">
        <v>154</v>
      </c>
      <c r="F5" s="457"/>
      <c r="G5" s="458" t="str">
        <f>E5</f>
        <v>jan-mar</v>
      </c>
      <c r="H5" s="458"/>
      <c r="I5" s="149" t="s">
        <v>139</v>
      </c>
      <c r="K5" s="459" t="str">
        <f>E5</f>
        <v>jan-mar</v>
      </c>
      <c r="L5" s="457"/>
      <c r="M5" s="445" t="str">
        <f>E5</f>
        <v>jan-mar</v>
      </c>
      <c r="N5" s="446"/>
      <c r="O5" s="149" t="str">
        <f>I5</f>
        <v>2022/2021</v>
      </c>
      <c r="P5"/>
      <c r="Q5" s="459" t="str">
        <f>E5</f>
        <v>jan-mar</v>
      </c>
      <c r="R5" s="457"/>
      <c r="S5" s="149" t="str">
        <f>O5</f>
        <v>2022/2021</v>
      </c>
    </row>
    <row r="6" spans="1:19" ht="15.75" thickBot="1" x14ac:dyDescent="0.3">
      <c r="A6" s="437"/>
      <c r="B6" s="463"/>
      <c r="C6" s="463"/>
      <c r="D6" s="463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249188.81999999992</v>
      </c>
      <c r="F7" s="165">
        <v>229925.54999999978</v>
      </c>
      <c r="G7" s="305">
        <f>E7/E15</f>
        <v>0.40489723403135164</v>
      </c>
      <c r="H7" s="306">
        <f>F7/F15</f>
        <v>0.38091181845815131</v>
      </c>
      <c r="I7" s="190">
        <f t="shared" ref="I7:I18" si="0">(F7-E7)/E7</f>
        <v>-7.7303909541367635E-2</v>
      </c>
      <c r="J7" s="11"/>
      <c r="K7" s="22">
        <v>51698.099000000002</v>
      </c>
      <c r="L7" s="165">
        <v>48680.056999999986</v>
      </c>
      <c r="M7" s="305">
        <f>K7/K15</f>
        <v>0.39339649281207356</v>
      </c>
      <c r="N7" s="306">
        <f>L7/L15</f>
        <v>0.36150061969287484</v>
      </c>
      <c r="O7" s="190">
        <f t="shared" ref="O7:O18" si="1">(L7-K7)/K7</f>
        <v>-5.8378200714885392E-2</v>
      </c>
      <c r="P7" s="51"/>
      <c r="Q7" s="219">
        <f t="shared" ref="Q7:Q18" si="2">(K7/E7)*10</f>
        <v>2.0746556366373108</v>
      </c>
      <c r="R7" s="220">
        <f t="shared" ref="R7:R18" si="3">(L7/F7)*10</f>
        <v>2.1172095489170313</v>
      </c>
      <c r="S7" s="67">
        <f>(R7-Q7)/Q7</f>
        <v>2.0511313554038138E-2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184775.56999999992</v>
      </c>
      <c r="F8" s="209">
        <v>153425.11999999979</v>
      </c>
      <c r="G8" s="307">
        <f>E8/E7</f>
        <v>0.74150826670313696</v>
      </c>
      <c r="H8" s="308">
        <f>F8/F7</f>
        <v>0.66728173532693491</v>
      </c>
      <c r="I8" s="245">
        <f t="shared" si="0"/>
        <v>-0.16966772176646588</v>
      </c>
      <c r="J8" s="4"/>
      <c r="K8" s="208">
        <v>44923.357000000004</v>
      </c>
      <c r="L8" s="209">
        <v>39576.470999999983</v>
      </c>
      <c r="M8" s="312">
        <f>K8/K7</f>
        <v>0.86895568442468263</v>
      </c>
      <c r="N8" s="308">
        <f>L8/L7</f>
        <v>0.81299146794343302</v>
      </c>
      <c r="O8" s="246">
        <f t="shared" si="1"/>
        <v>-0.11902240520449128</v>
      </c>
      <c r="P8" s="56"/>
      <c r="Q8" s="221">
        <f t="shared" si="2"/>
        <v>2.4312389890070438</v>
      </c>
      <c r="R8" s="222">
        <f t="shared" si="3"/>
        <v>2.5795300665236591</v>
      </c>
      <c r="S8" s="210">
        <f t="shared" ref="S8:S18" si="4">(R8-Q8)/Q8</f>
        <v>6.0994035628385387E-2</v>
      </c>
    </row>
    <row r="9" spans="1:19" ht="24" customHeight="1" x14ac:dyDescent="0.25">
      <c r="A9" s="13"/>
      <c r="B9" s="1" t="s">
        <v>38</v>
      </c>
      <c r="D9" s="1"/>
      <c r="E9" s="24">
        <v>44115.429999999993</v>
      </c>
      <c r="F9" s="160">
        <v>53035.139999999985</v>
      </c>
      <c r="G9" s="309">
        <f>E9/E7</f>
        <v>0.17703615274553652</v>
      </c>
      <c r="H9" s="259">
        <f>F9/F7</f>
        <v>0.23066222957822666</v>
      </c>
      <c r="I9" s="210">
        <f t="shared" si="0"/>
        <v>0.20219025406756758</v>
      </c>
      <c r="J9" s="1"/>
      <c r="K9" s="24">
        <v>5589.9390000000012</v>
      </c>
      <c r="L9" s="160">
        <v>7373.2660000000005</v>
      </c>
      <c r="M9" s="309">
        <f>K9/K7</f>
        <v>0.10812658701435039</v>
      </c>
      <c r="N9" s="259">
        <f>L9/L7</f>
        <v>0.15146379142489505</v>
      </c>
      <c r="O9" s="210">
        <f t="shared" si="1"/>
        <v>0.31902441153651212</v>
      </c>
      <c r="P9" s="7"/>
      <c r="Q9" s="221">
        <f t="shared" si="2"/>
        <v>1.2671165168286929</v>
      </c>
      <c r="R9" s="222">
        <f t="shared" si="3"/>
        <v>1.3902604952112887</v>
      </c>
      <c r="S9" s="210">
        <f t="shared" si="4"/>
        <v>9.7184415755859191E-2</v>
      </c>
    </row>
    <row r="10" spans="1:19" ht="24" customHeight="1" thickBot="1" x14ac:dyDescent="0.3">
      <c r="A10" s="13"/>
      <c r="B10" s="1" t="s">
        <v>37</v>
      </c>
      <c r="D10" s="1"/>
      <c r="E10" s="24">
        <v>20297.819999999996</v>
      </c>
      <c r="F10" s="160">
        <v>23465.289999999997</v>
      </c>
      <c r="G10" s="309">
        <f>E10/E7</f>
        <v>8.1455580551326512E-2</v>
      </c>
      <c r="H10" s="259">
        <f>F10/F7</f>
        <v>0.10205603509483839</v>
      </c>
      <c r="I10" s="218">
        <f t="shared" si="0"/>
        <v>0.15604976297947276</v>
      </c>
      <c r="J10" s="1"/>
      <c r="K10" s="24">
        <v>1184.8030000000001</v>
      </c>
      <c r="L10" s="160">
        <v>1730.3199999999997</v>
      </c>
      <c r="M10" s="309">
        <f>K10/K7</f>
        <v>2.2917728560967011E-2</v>
      </c>
      <c r="N10" s="259">
        <f>L10/L7</f>
        <v>3.5544740631671817E-2</v>
      </c>
      <c r="O10" s="248">
        <f t="shared" si="1"/>
        <v>0.46042844253432813</v>
      </c>
      <c r="P10" s="7"/>
      <c r="Q10" s="221">
        <f t="shared" si="2"/>
        <v>0.58370948210201901</v>
      </c>
      <c r="R10" s="222">
        <f t="shared" si="3"/>
        <v>0.73739553186855988</v>
      </c>
      <c r="S10" s="210">
        <f t="shared" si="4"/>
        <v>0.26329202193717333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366248.38000000047</v>
      </c>
      <c r="F11" s="165">
        <v>373693.28999999992</v>
      </c>
      <c r="G11" s="305">
        <f>E11/E15</f>
        <v>0.59510276596864831</v>
      </c>
      <c r="H11" s="306">
        <f>F11/F15</f>
        <v>0.61908818154184864</v>
      </c>
      <c r="I11" s="190">
        <f t="shared" si="0"/>
        <v>2.0327489230121485E-2</v>
      </c>
      <c r="J11" s="11"/>
      <c r="K11" s="22">
        <v>79716.644</v>
      </c>
      <c r="L11" s="165">
        <v>85981.003999999899</v>
      </c>
      <c r="M11" s="305">
        <f>K11/K15</f>
        <v>0.60660350718792633</v>
      </c>
      <c r="N11" s="306">
        <f>L11/L15</f>
        <v>0.63849938030712505</v>
      </c>
      <c r="O11" s="190">
        <f t="shared" si="1"/>
        <v>7.8582836477660789E-2</v>
      </c>
      <c r="P11" s="7"/>
      <c r="Q11" s="223">
        <f t="shared" si="2"/>
        <v>2.176573286139857</v>
      </c>
      <c r="R11" s="224">
        <f t="shared" si="3"/>
        <v>2.3008442030093694</v>
      </c>
      <c r="S11" s="69">
        <f t="shared" si="4"/>
        <v>5.7094754245516965E-2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279723.82000000047</v>
      </c>
      <c r="F12" s="161">
        <v>270315.12</v>
      </c>
      <c r="G12" s="309">
        <f>E12/E11</f>
        <v>0.76375442261341908</v>
      </c>
      <c r="H12" s="259">
        <f>F12/F11</f>
        <v>0.72336091450825901</v>
      </c>
      <c r="I12" s="245">
        <f t="shared" si="0"/>
        <v>-3.3635676790058355E-2</v>
      </c>
      <c r="J12" s="4"/>
      <c r="K12" s="36">
        <v>71477.582999999999</v>
      </c>
      <c r="L12" s="161">
        <v>75732.850999999908</v>
      </c>
      <c r="M12" s="309">
        <f>K12/K11</f>
        <v>0.89664566160110803</v>
      </c>
      <c r="N12" s="259">
        <f>L12/L11</f>
        <v>0.88080910290370651</v>
      </c>
      <c r="O12" s="245">
        <f t="shared" si="1"/>
        <v>5.953290278435841E-2</v>
      </c>
      <c r="P12" s="56"/>
      <c r="Q12" s="221">
        <f t="shared" si="2"/>
        <v>2.5552912512062749</v>
      </c>
      <c r="R12" s="222">
        <f t="shared" si="3"/>
        <v>2.8016505698978253</v>
      </c>
      <c r="S12" s="210">
        <f t="shared" si="4"/>
        <v>9.6411443734741309E-2</v>
      </c>
    </row>
    <row r="13" spans="1:19" ht="24" customHeight="1" x14ac:dyDescent="0.25">
      <c r="A13" s="13"/>
      <c r="B13" s="4" t="s">
        <v>38</v>
      </c>
      <c r="D13" s="4"/>
      <c r="E13" s="189">
        <v>38686.04</v>
      </c>
      <c r="F13" s="187">
        <v>39593.569999999956</v>
      </c>
      <c r="G13" s="309">
        <f>E13/E11</f>
        <v>0.10562788018338798</v>
      </c>
      <c r="H13" s="259">
        <f>F13/F11</f>
        <v>0.1059520496073129</v>
      </c>
      <c r="I13" s="210">
        <f t="shared" si="0"/>
        <v>2.3458849755621281E-2</v>
      </c>
      <c r="J13" s="211"/>
      <c r="K13" s="189">
        <v>4255.6409999999996</v>
      </c>
      <c r="L13" s="187">
        <v>4413.9880000000021</v>
      </c>
      <c r="M13" s="309">
        <f>K13/K11</f>
        <v>5.3384598077159388E-2</v>
      </c>
      <c r="N13" s="259">
        <f>L13/L11</f>
        <v>5.1336781319743688E-2</v>
      </c>
      <c r="O13" s="210">
        <f t="shared" si="1"/>
        <v>3.7208730717652759E-2</v>
      </c>
      <c r="P13" s="212"/>
      <c r="Q13" s="221">
        <f t="shared" si="2"/>
        <v>1.1000456495417985</v>
      </c>
      <c r="R13" s="222">
        <f t="shared" si="3"/>
        <v>1.1148244525563134</v>
      </c>
      <c r="S13" s="210">
        <f t="shared" si="4"/>
        <v>1.3434717932542752E-2</v>
      </c>
    </row>
    <row r="14" spans="1:19" ht="24" customHeight="1" thickBot="1" x14ac:dyDescent="0.3">
      <c r="A14" s="13"/>
      <c r="B14" s="1" t="s">
        <v>37</v>
      </c>
      <c r="D14" s="1"/>
      <c r="E14" s="189">
        <v>47838.51999999999</v>
      </c>
      <c r="F14" s="187">
        <v>63784.6</v>
      </c>
      <c r="G14" s="309">
        <f>E14/E11</f>
        <v>0.13061769720319288</v>
      </c>
      <c r="H14" s="259">
        <f>F14/F11</f>
        <v>0.17068703588442813</v>
      </c>
      <c r="I14" s="218">
        <f t="shared" si="0"/>
        <v>0.33333138232537318</v>
      </c>
      <c r="J14" s="211"/>
      <c r="K14" s="189">
        <v>3983.42</v>
      </c>
      <c r="L14" s="187">
        <v>5834.1649999999991</v>
      </c>
      <c r="M14" s="309">
        <f>K14/K11</f>
        <v>4.9969740321732563E-2</v>
      </c>
      <c r="N14" s="259">
        <f>L14/L11</f>
        <v>6.785411577654997E-2</v>
      </c>
      <c r="O14" s="248">
        <f t="shared" si="1"/>
        <v>0.46461206701778845</v>
      </c>
      <c r="P14" s="212"/>
      <c r="Q14" s="221">
        <f t="shared" si="2"/>
        <v>0.83268044245515982</v>
      </c>
      <c r="R14" s="222">
        <f t="shared" si="3"/>
        <v>0.91466670638367242</v>
      </c>
      <c r="S14" s="210">
        <f t="shared" si="4"/>
        <v>9.8460657592456424E-2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615437.20000000042</v>
      </c>
      <c r="F15" s="165">
        <v>603618.83999999973</v>
      </c>
      <c r="G15" s="305">
        <f>G7+G11</f>
        <v>1</v>
      </c>
      <c r="H15" s="306">
        <f>H7+H11</f>
        <v>1</v>
      </c>
      <c r="I15" s="190">
        <f t="shared" si="0"/>
        <v>-1.9203194087066361E-2</v>
      </c>
      <c r="J15" s="11"/>
      <c r="K15" s="22">
        <v>131414.74300000002</v>
      </c>
      <c r="L15" s="165">
        <v>134661.0609999999</v>
      </c>
      <c r="M15" s="305">
        <f>M7+M11</f>
        <v>0.99999999999999989</v>
      </c>
      <c r="N15" s="306">
        <f>N7+N11</f>
        <v>0.99999999999999989</v>
      </c>
      <c r="O15" s="190">
        <f t="shared" si="1"/>
        <v>2.4702844794209144E-2</v>
      </c>
      <c r="P15" s="7"/>
      <c r="Q15" s="223">
        <f t="shared" si="2"/>
        <v>2.135307111757299</v>
      </c>
      <c r="R15" s="224">
        <f t="shared" si="3"/>
        <v>2.2308955929871237</v>
      </c>
      <c r="S15" s="69">
        <f t="shared" si="4"/>
        <v>4.476568297998032E-2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464499.39000000036</v>
      </c>
      <c r="F16" s="209">
        <f t="shared" ref="F16:F17" si="5">F8+F12</f>
        <v>423740.23999999976</v>
      </c>
      <c r="G16" s="307">
        <f>E16/E15</f>
        <v>0.75474701561751556</v>
      </c>
      <c r="H16" s="308">
        <f>F16/F15</f>
        <v>0.70199969238866022</v>
      </c>
      <c r="I16" s="246">
        <f t="shared" si="0"/>
        <v>-8.7748554416832658E-2</v>
      </c>
      <c r="J16" s="4"/>
      <c r="K16" s="208">
        <f t="shared" ref="K16:L18" si="6">K8+K12</f>
        <v>116400.94</v>
      </c>
      <c r="L16" s="209">
        <f t="shared" si="6"/>
        <v>115309.3219999999</v>
      </c>
      <c r="M16" s="312">
        <f>K16/K15</f>
        <v>0.88575252169385588</v>
      </c>
      <c r="N16" s="308">
        <f>L16/L15</f>
        <v>0.85629298583946245</v>
      </c>
      <c r="O16" s="246">
        <f t="shared" si="1"/>
        <v>-9.3780857783459827E-3</v>
      </c>
      <c r="P16" s="56"/>
      <c r="Q16" s="221">
        <f t="shared" si="2"/>
        <v>2.5059438721760197</v>
      </c>
      <c r="R16" s="222">
        <f t="shared" si="3"/>
        <v>2.7212266175145405</v>
      </c>
      <c r="S16" s="210">
        <f t="shared" si="4"/>
        <v>8.5908845656459787E-2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82801.47</v>
      </c>
      <c r="F17" s="187">
        <f t="shared" si="5"/>
        <v>92628.709999999934</v>
      </c>
      <c r="G17" s="310">
        <f>E17/E15</f>
        <v>0.1345408922307588</v>
      </c>
      <c r="H17" s="259">
        <f>F17/F15</f>
        <v>0.15345563104027696</v>
      </c>
      <c r="I17" s="210">
        <f t="shared" si="0"/>
        <v>0.11868436635243229</v>
      </c>
      <c r="J17" s="211"/>
      <c r="K17" s="189">
        <f t="shared" si="6"/>
        <v>9845.5800000000017</v>
      </c>
      <c r="L17" s="187">
        <f t="shared" si="6"/>
        <v>11787.254000000003</v>
      </c>
      <c r="M17" s="309">
        <f>K17/K15</f>
        <v>7.4919904534607659E-2</v>
      </c>
      <c r="N17" s="259">
        <f>L17/L15</f>
        <v>8.753275752075064E-2</v>
      </c>
      <c r="O17" s="210">
        <f t="shared" si="1"/>
        <v>0.19721275943113564</v>
      </c>
      <c r="P17" s="212"/>
      <c r="Q17" s="221">
        <f t="shared" si="2"/>
        <v>1.1890586000465935</v>
      </c>
      <c r="R17" s="222">
        <f t="shared" si="3"/>
        <v>1.2725270599147944</v>
      </c>
      <c r="S17" s="210">
        <f t="shared" si="4"/>
        <v>7.0197095302897791E-2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68136.339999999982</v>
      </c>
      <c r="F18" s="217">
        <f>F10+F14</f>
        <v>87249.89</v>
      </c>
      <c r="G18" s="311">
        <f>E18/E15</f>
        <v>0.11071209215172553</v>
      </c>
      <c r="H18" s="265">
        <f>F18/F15</f>
        <v>0.14454467657106268</v>
      </c>
      <c r="I18" s="247">
        <f t="shared" si="0"/>
        <v>0.28051917669778009</v>
      </c>
      <c r="J18" s="211"/>
      <c r="K18" s="216">
        <f t="shared" si="6"/>
        <v>5168.223</v>
      </c>
      <c r="L18" s="217">
        <f t="shared" si="6"/>
        <v>7564.4849999999988</v>
      </c>
      <c r="M18" s="311">
        <f>K18/K15</f>
        <v>3.9327573771536423E-2</v>
      </c>
      <c r="N18" s="265">
        <f>L18/L15</f>
        <v>5.6174256639786944E-2</v>
      </c>
      <c r="O18" s="247">
        <f t="shared" si="1"/>
        <v>0.46365298091819934</v>
      </c>
      <c r="P18" s="212"/>
      <c r="Q18" s="225">
        <f t="shared" si="2"/>
        <v>0.75851197760255407</v>
      </c>
      <c r="R18" s="226">
        <f t="shared" si="3"/>
        <v>0.86699077786802925</v>
      </c>
      <c r="S18" s="218">
        <f t="shared" si="4"/>
        <v>0.14301527657921312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workbookViewId="0">
      <selection activeCell="N90" sqref="N90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140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F5</f>
        <v>2022/2021</v>
      </c>
    </row>
    <row r="6" spans="1:16" ht="19.5" customHeight="1" thickBot="1" x14ac:dyDescent="0.3">
      <c r="A6" s="468"/>
      <c r="B6" s="117"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56624.020000000004</v>
      </c>
      <c r="C7" s="167">
        <v>53112.599999999977</v>
      </c>
      <c r="D7" s="309">
        <f>B7/$B$33</f>
        <v>9.2006170572724574E-2</v>
      </c>
      <c r="E7" s="308">
        <f>C7/$C$33</f>
        <v>8.7990295332730173E-2</v>
      </c>
      <c r="F7" s="64">
        <f>(C7-B7)/B7</f>
        <v>-6.2012905477216683E-2</v>
      </c>
      <c r="H7" s="45">
        <v>15193.166999999999</v>
      </c>
      <c r="I7" s="167">
        <v>15270.070000000002</v>
      </c>
      <c r="J7" s="309">
        <f>H7/$H$33</f>
        <v>0.11561234799964565</v>
      </c>
      <c r="K7" s="308">
        <f>I7/$I$33</f>
        <v>0.11339632917343492</v>
      </c>
      <c r="L7" s="64">
        <f>(I7-H7)/H7</f>
        <v>5.0616833211931432E-3</v>
      </c>
      <c r="N7" s="39">
        <f t="shared" ref="N7:N33" si="0">(H7/B7)*10</f>
        <v>2.6831664371409869</v>
      </c>
      <c r="O7" s="172">
        <f t="shared" ref="O7:O33" si="1">(I7/C7)*10</f>
        <v>2.8750371851500409</v>
      </c>
      <c r="P7" s="73">
        <f>(O7-N7)/N7</f>
        <v>7.1509074261341538E-2</v>
      </c>
    </row>
    <row r="8" spans="1:16" ht="20.100000000000001" customHeight="1" x14ac:dyDescent="0.25">
      <c r="A8" s="13" t="s">
        <v>166</v>
      </c>
      <c r="B8" s="24">
        <v>52280.430000000015</v>
      </c>
      <c r="C8" s="160">
        <v>46640.989999999991</v>
      </c>
      <c r="D8" s="309">
        <f t="shared" ref="D8:D32" si="2">B8/$B$33</f>
        <v>8.494843990581008E-2</v>
      </c>
      <c r="E8" s="259">
        <f t="shared" ref="E8:E32" si="3">C8/$C$33</f>
        <v>7.7268943427942063E-2</v>
      </c>
      <c r="F8" s="64">
        <f t="shared" ref="F8:F33" si="4">(C8-B8)/B8</f>
        <v>-0.10786904392331935</v>
      </c>
      <c r="H8" s="24">
        <v>14340.384999999997</v>
      </c>
      <c r="I8" s="160">
        <v>13096.007</v>
      </c>
      <c r="J8" s="309">
        <f t="shared" ref="J8:J32" si="5">H8/$H$33</f>
        <v>0.109123106529988</v>
      </c>
      <c r="K8" s="259">
        <f t="shared" ref="K8:K32" si="6">I8/$I$33</f>
        <v>9.7251624951922799E-2</v>
      </c>
      <c r="L8" s="64">
        <f t="shared" ref="L8:L33" si="7">(I8-H8)/H8</f>
        <v>-8.6774378791085266E-2</v>
      </c>
      <c r="N8" s="39">
        <f t="shared" si="0"/>
        <v>2.7429738049208838</v>
      </c>
      <c r="O8" s="173">
        <f t="shared" si="1"/>
        <v>2.8078321236320249</v>
      </c>
      <c r="P8" s="64">
        <f t="shared" ref="P8:P71" si="8">(O8-N8)/N8</f>
        <v>2.3645256325374144E-2</v>
      </c>
    </row>
    <row r="9" spans="1:16" ht="20.100000000000001" customHeight="1" x14ac:dyDescent="0.25">
      <c r="A9" s="13" t="s">
        <v>165</v>
      </c>
      <c r="B9" s="24">
        <v>27970.480000000003</v>
      </c>
      <c r="C9" s="160">
        <v>34200.32</v>
      </c>
      <c r="D9" s="309">
        <f t="shared" si="2"/>
        <v>4.5448146455885352E-2</v>
      </c>
      <c r="E9" s="259">
        <f t="shared" si="3"/>
        <v>5.6658801438338166E-2</v>
      </c>
      <c r="F9" s="64">
        <f t="shared" si="4"/>
        <v>0.22272910582871641</v>
      </c>
      <c r="H9" s="24">
        <v>8511.0959999999995</v>
      </c>
      <c r="I9" s="160">
        <v>11725.402999999998</v>
      </c>
      <c r="J9" s="309">
        <f t="shared" si="5"/>
        <v>6.4765153480534507E-2</v>
      </c>
      <c r="K9" s="259">
        <f t="shared" si="6"/>
        <v>8.7073448797496081E-2</v>
      </c>
      <c r="L9" s="64">
        <f t="shared" si="7"/>
        <v>0.37766076190422471</v>
      </c>
      <c r="N9" s="39">
        <f t="shared" si="0"/>
        <v>3.0428852132677013</v>
      </c>
      <c r="O9" s="173">
        <f t="shared" si="1"/>
        <v>3.42844833030802</v>
      </c>
      <c r="P9" s="64">
        <f t="shared" si="8"/>
        <v>0.12670971463503519</v>
      </c>
    </row>
    <row r="10" spans="1:16" ht="20.100000000000001" customHeight="1" x14ac:dyDescent="0.25">
      <c r="A10" s="13" t="s">
        <v>167</v>
      </c>
      <c r="B10" s="24">
        <v>33793.179999999993</v>
      </c>
      <c r="C10" s="160">
        <v>38655.169999999984</v>
      </c>
      <c r="D10" s="309">
        <f t="shared" si="2"/>
        <v>5.4909225506680447E-2</v>
      </c>
      <c r="E10" s="259">
        <f t="shared" si="3"/>
        <v>6.4039038277864224E-2</v>
      </c>
      <c r="F10" s="64">
        <f t="shared" si="4"/>
        <v>0.14387488836504855</v>
      </c>
      <c r="H10" s="24">
        <v>8115.3800000000028</v>
      </c>
      <c r="I10" s="160">
        <v>9672.8110000000015</v>
      </c>
      <c r="J10" s="309">
        <f t="shared" si="5"/>
        <v>6.1753954044562576E-2</v>
      </c>
      <c r="K10" s="259">
        <f t="shared" si="6"/>
        <v>7.1830794501166154E-2</v>
      </c>
      <c r="L10" s="64">
        <f t="shared" si="7"/>
        <v>0.19191103805367071</v>
      </c>
      <c r="N10" s="39">
        <f t="shared" si="0"/>
        <v>2.4014845599023249</v>
      </c>
      <c r="O10" s="173">
        <f t="shared" si="1"/>
        <v>2.5023330643740556</v>
      </c>
      <c r="P10" s="64">
        <f t="shared" si="8"/>
        <v>4.1994233964940605E-2</v>
      </c>
    </row>
    <row r="11" spans="1:16" ht="20.100000000000001" customHeight="1" x14ac:dyDescent="0.25">
      <c r="A11" s="13" t="s">
        <v>172</v>
      </c>
      <c r="B11" s="24">
        <v>56689.139999999992</v>
      </c>
      <c r="C11" s="160">
        <v>76797.289999999979</v>
      </c>
      <c r="D11" s="309">
        <f t="shared" si="2"/>
        <v>9.2111981531178153E-2</v>
      </c>
      <c r="E11" s="259">
        <f t="shared" si="3"/>
        <v>0.1272281196524615</v>
      </c>
      <c r="F11" s="64">
        <f t="shared" si="4"/>
        <v>0.35470903245312929</v>
      </c>
      <c r="H11" s="24">
        <v>6350.9710000000005</v>
      </c>
      <c r="I11" s="160">
        <v>9105.2420000000002</v>
      </c>
      <c r="J11" s="309">
        <f t="shared" si="5"/>
        <v>4.8327690295753192E-2</v>
      </c>
      <c r="K11" s="259">
        <f t="shared" si="6"/>
        <v>6.7615997767907082E-2</v>
      </c>
      <c r="L11" s="64">
        <f t="shared" si="7"/>
        <v>0.4336771495256394</v>
      </c>
      <c r="N11" s="39">
        <f t="shared" si="0"/>
        <v>1.1203152843736917</v>
      </c>
      <c r="O11" s="173">
        <f t="shared" si="1"/>
        <v>1.1856202217552212</v>
      </c>
      <c r="P11" s="64">
        <f t="shared" si="8"/>
        <v>5.8291570500207925E-2</v>
      </c>
    </row>
    <row r="12" spans="1:16" ht="20.100000000000001" customHeight="1" x14ac:dyDescent="0.25">
      <c r="A12" s="13" t="s">
        <v>171</v>
      </c>
      <c r="B12" s="24">
        <v>25571.989999999998</v>
      </c>
      <c r="C12" s="160">
        <v>23725.670000000002</v>
      </c>
      <c r="D12" s="309">
        <f t="shared" si="2"/>
        <v>4.1550933222756117E-2</v>
      </c>
      <c r="E12" s="259">
        <f t="shared" si="3"/>
        <v>3.9305714844818318E-2</v>
      </c>
      <c r="F12" s="64">
        <f t="shared" si="4"/>
        <v>-7.2200872908209188E-2</v>
      </c>
      <c r="H12" s="24">
        <v>7444.99</v>
      </c>
      <c r="I12" s="160">
        <v>8275.9980000000014</v>
      </c>
      <c r="J12" s="309">
        <f t="shared" si="5"/>
        <v>5.6652623823188537E-2</v>
      </c>
      <c r="K12" s="259">
        <f t="shared" si="6"/>
        <v>6.1457988957921553E-2</v>
      </c>
      <c r="L12" s="64">
        <f t="shared" si="7"/>
        <v>0.1116197604026334</v>
      </c>
      <c r="N12" s="39">
        <f t="shared" si="0"/>
        <v>2.9113846830066805</v>
      </c>
      <c r="O12" s="173">
        <f t="shared" si="1"/>
        <v>3.4882041265852557</v>
      </c>
      <c r="P12" s="64">
        <f t="shared" si="8"/>
        <v>0.19812546481589483</v>
      </c>
    </row>
    <row r="13" spans="1:16" ht="20.100000000000001" customHeight="1" x14ac:dyDescent="0.25">
      <c r="A13" s="13" t="s">
        <v>163</v>
      </c>
      <c r="B13" s="24">
        <v>55695.140000000021</v>
      </c>
      <c r="C13" s="160">
        <v>48080.699999999983</v>
      </c>
      <c r="D13" s="309">
        <f t="shared" si="2"/>
        <v>9.0496869542497638E-2</v>
      </c>
      <c r="E13" s="259">
        <f t="shared" si="3"/>
        <v>7.9654074415569931E-2</v>
      </c>
      <c r="F13" s="64">
        <f t="shared" si="4"/>
        <v>-0.13671641726728823</v>
      </c>
      <c r="H13" s="24">
        <v>9018.991</v>
      </c>
      <c r="I13" s="160">
        <v>7858.6509999999989</v>
      </c>
      <c r="J13" s="309">
        <f t="shared" si="5"/>
        <v>6.8629978601411554E-2</v>
      </c>
      <c r="K13" s="259">
        <f t="shared" si="6"/>
        <v>5.835874856206575E-2</v>
      </c>
      <c r="L13" s="64">
        <f t="shared" si="7"/>
        <v>-0.12865518992091254</v>
      </c>
      <c r="N13" s="39">
        <f t="shared" si="0"/>
        <v>1.61934973141283</v>
      </c>
      <c r="O13" s="173">
        <f t="shared" si="1"/>
        <v>1.6344710039579293</v>
      </c>
      <c r="P13" s="64">
        <f t="shared" si="8"/>
        <v>9.337867078229296E-3</v>
      </c>
    </row>
    <row r="14" spans="1:16" ht="20.100000000000001" customHeight="1" x14ac:dyDescent="0.25">
      <c r="A14" s="13" t="s">
        <v>168</v>
      </c>
      <c r="B14" s="24">
        <v>46958.070000000022</v>
      </c>
      <c r="C14" s="160">
        <v>37519.240000000005</v>
      </c>
      <c r="D14" s="309">
        <f t="shared" si="2"/>
        <v>7.6300343885615018E-2</v>
      </c>
      <c r="E14" s="259">
        <f t="shared" si="3"/>
        <v>6.2157171900068628E-2</v>
      </c>
      <c r="F14" s="64">
        <f t="shared" si="4"/>
        <v>-0.20100549277259505</v>
      </c>
      <c r="H14" s="24">
        <v>8989.9109999999982</v>
      </c>
      <c r="I14" s="160">
        <v>7290.3099999999995</v>
      </c>
      <c r="J14" s="309">
        <f t="shared" si="5"/>
        <v>6.8408694449145616E-2</v>
      </c>
      <c r="K14" s="259">
        <f t="shared" si="6"/>
        <v>5.4138218916899808E-2</v>
      </c>
      <c r="L14" s="64">
        <f t="shared" si="7"/>
        <v>-0.18905648787846721</v>
      </c>
      <c r="N14" s="39">
        <f t="shared" si="0"/>
        <v>1.9144549594989728</v>
      </c>
      <c r="O14" s="173">
        <f t="shared" si="1"/>
        <v>1.9430857341460004</v>
      </c>
      <c r="P14" s="64">
        <f t="shared" si="8"/>
        <v>1.4955052614306715E-2</v>
      </c>
    </row>
    <row r="15" spans="1:16" ht="20.100000000000001" customHeight="1" x14ac:dyDescent="0.25">
      <c r="A15" s="13" t="s">
        <v>173</v>
      </c>
      <c r="B15" s="24">
        <v>29979.510000000009</v>
      </c>
      <c r="C15" s="160">
        <v>31632.900000000005</v>
      </c>
      <c r="D15" s="309">
        <f t="shared" si="2"/>
        <v>4.8712541263349063E-2</v>
      </c>
      <c r="E15" s="259">
        <f t="shared" si="3"/>
        <v>5.2405421938122441E-2</v>
      </c>
      <c r="F15" s="64">
        <f t="shared" si="4"/>
        <v>5.5150667906179764E-2</v>
      </c>
      <c r="H15" s="24">
        <v>6687.9390000000003</v>
      </c>
      <c r="I15" s="160">
        <v>7252.3320000000003</v>
      </c>
      <c r="J15" s="309">
        <f t="shared" si="5"/>
        <v>5.0891847043371685E-2</v>
      </c>
      <c r="K15" s="259">
        <f t="shared" si="6"/>
        <v>5.3856192325708763E-2</v>
      </c>
      <c r="L15" s="64">
        <f t="shared" si="7"/>
        <v>8.4389675204872533E-2</v>
      </c>
      <c r="N15" s="39">
        <f t="shared" si="0"/>
        <v>2.230836661439763</v>
      </c>
      <c r="O15" s="173">
        <f t="shared" si="1"/>
        <v>2.2926547992754376</v>
      </c>
      <c r="P15" s="64">
        <f t="shared" si="8"/>
        <v>2.7710741402186604E-2</v>
      </c>
    </row>
    <row r="16" spans="1:16" ht="20.100000000000001" customHeight="1" x14ac:dyDescent="0.25">
      <c r="A16" s="13" t="s">
        <v>174</v>
      </c>
      <c r="B16" s="24">
        <v>34018.01</v>
      </c>
      <c r="C16" s="160">
        <v>26845.049999999985</v>
      </c>
      <c r="D16" s="309">
        <f t="shared" si="2"/>
        <v>5.5274543040297212E-2</v>
      </c>
      <c r="E16" s="259">
        <f t="shared" si="3"/>
        <v>4.447351245696704E-2</v>
      </c>
      <c r="F16" s="64">
        <f t="shared" si="4"/>
        <v>-0.21085771919051163</v>
      </c>
      <c r="H16" s="24">
        <v>7329.2450000000008</v>
      </c>
      <c r="I16" s="160">
        <v>6068.0629999999992</v>
      </c>
      <c r="J16" s="309">
        <f t="shared" si="5"/>
        <v>5.5771862674494598E-2</v>
      </c>
      <c r="K16" s="259">
        <f t="shared" si="6"/>
        <v>4.5061749513469217E-2</v>
      </c>
      <c r="L16" s="64">
        <f t="shared" si="7"/>
        <v>-0.17207529561366847</v>
      </c>
      <c r="N16" s="39">
        <f t="shared" si="0"/>
        <v>2.1545190327123782</v>
      </c>
      <c r="O16" s="173">
        <f t="shared" si="1"/>
        <v>2.2604029420693954</v>
      </c>
      <c r="P16" s="64">
        <f t="shared" si="8"/>
        <v>4.9145033183446644E-2</v>
      </c>
    </row>
    <row r="17" spans="1:16" ht="20.100000000000001" customHeight="1" x14ac:dyDescent="0.25">
      <c r="A17" s="13" t="s">
        <v>169</v>
      </c>
      <c r="B17" s="24">
        <v>13846.81</v>
      </c>
      <c r="C17" s="160">
        <v>13194.950000000003</v>
      </c>
      <c r="D17" s="309">
        <f t="shared" si="2"/>
        <v>2.2499143698170992E-2</v>
      </c>
      <c r="E17" s="259">
        <f t="shared" si="3"/>
        <v>2.1859738506505213E-2</v>
      </c>
      <c r="F17" s="64">
        <f t="shared" si="4"/>
        <v>-4.7076546872528546E-2</v>
      </c>
      <c r="H17" s="24">
        <v>3553.7350000000006</v>
      </c>
      <c r="I17" s="160">
        <v>3644.0199999999991</v>
      </c>
      <c r="J17" s="309">
        <f t="shared" si="5"/>
        <v>2.7042133316807538E-2</v>
      </c>
      <c r="K17" s="259">
        <f t="shared" si="6"/>
        <v>2.7060680889778511E-2</v>
      </c>
      <c r="L17" s="64">
        <f t="shared" si="7"/>
        <v>2.5405664744275663E-2</v>
      </c>
      <c r="N17" s="39">
        <f t="shared" si="0"/>
        <v>2.5664647669752099</v>
      </c>
      <c r="O17" s="173">
        <f t="shared" si="1"/>
        <v>2.7616777630836027</v>
      </c>
      <c r="P17" s="64">
        <f t="shared" si="8"/>
        <v>7.6062994754635738E-2</v>
      </c>
    </row>
    <row r="18" spans="1:16" ht="20.100000000000001" customHeight="1" x14ac:dyDescent="0.25">
      <c r="A18" s="13" t="s">
        <v>175</v>
      </c>
      <c r="B18" s="24">
        <v>9297.7500000000036</v>
      </c>
      <c r="C18" s="160">
        <v>18243.46999999999</v>
      </c>
      <c r="D18" s="309">
        <f t="shared" si="2"/>
        <v>1.5107552809612425E-2</v>
      </c>
      <c r="E18" s="259">
        <f t="shared" si="3"/>
        <v>3.0223493355508915E-2</v>
      </c>
      <c r="F18" s="64">
        <f t="shared" si="4"/>
        <v>0.96213815170336725</v>
      </c>
      <c r="H18" s="24">
        <v>1909.873</v>
      </c>
      <c r="I18" s="160">
        <v>2908.826</v>
      </c>
      <c r="J18" s="309">
        <f t="shared" si="5"/>
        <v>1.4533171517901913E-2</v>
      </c>
      <c r="K18" s="259">
        <f t="shared" si="6"/>
        <v>2.1601092241505505E-2</v>
      </c>
      <c r="L18" s="64">
        <f t="shared" si="7"/>
        <v>0.52304682039067518</v>
      </c>
      <c r="N18" s="39">
        <f t="shared" si="0"/>
        <v>2.0541238471673244</v>
      </c>
      <c r="O18" s="173">
        <f t="shared" si="1"/>
        <v>1.5944477667899812</v>
      </c>
      <c r="P18" s="64">
        <f t="shared" si="8"/>
        <v>-0.22378206699233116</v>
      </c>
    </row>
    <row r="19" spans="1:16" ht="20.100000000000001" customHeight="1" x14ac:dyDescent="0.25">
      <c r="A19" s="13" t="s">
        <v>177</v>
      </c>
      <c r="B19" s="24">
        <v>12740.950000000003</v>
      </c>
      <c r="C19" s="160">
        <v>11350.940000000004</v>
      </c>
      <c r="D19" s="309">
        <f t="shared" si="2"/>
        <v>2.070227474062342E-2</v>
      </c>
      <c r="E19" s="259">
        <f t="shared" si="3"/>
        <v>1.8804813978304601E-2</v>
      </c>
      <c r="F19" s="64">
        <f t="shared" si="4"/>
        <v>-0.10909783022459064</v>
      </c>
      <c r="H19" s="24">
        <v>2647.976000000001</v>
      </c>
      <c r="I19" s="160">
        <v>2773.8380000000011</v>
      </c>
      <c r="J19" s="309">
        <f t="shared" si="5"/>
        <v>2.0149763561916341E-2</v>
      </c>
      <c r="K19" s="259">
        <f t="shared" si="6"/>
        <v>2.0598664375591106E-2</v>
      </c>
      <c r="L19" s="64">
        <f t="shared" si="7"/>
        <v>4.7531397565536856E-2</v>
      </c>
      <c r="N19" s="39">
        <f t="shared" si="0"/>
        <v>2.0783191206307223</v>
      </c>
      <c r="O19" s="173">
        <f t="shared" si="1"/>
        <v>2.4437077457902165</v>
      </c>
      <c r="P19" s="64">
        <f t="shared" si="8"/>
        <v>0.17580968270580463</v>
      </c>
    </row>
    <row r="20" spans="1:16" ht="20.100000000000001" customHeight="1" x14ac:dyDescent="0.25">
      <c r="A20" s="13" t="s">
        <v>178</v>
      </c>
      <c r="B20" s="24">
        <v>12537.450000000004</v>
      </c>
      <c r="C20" s="160">
        <v>10215.009999999998</v>
      </c>
      <c r="D20" s="309">
        <f t="shared" si="2"/>
        <v>2.0371615495455922E-2</v>
      </c>
      <c r="E20" s="259">
        <f t="shared" si="3"/>
        <v>1.6922947600508963E-2</v>
      </c>
      <c r="F20" s="64">
        <f t="shared" si="4"/>
        <v>-0.18524022029998166</v>
      </c>
      <c r="H20" s="24">
        <v>3053.5699999999997</v>
      </c>
      <c r="I20" s="160">
        <v>2581.7579999999994</v>
      </c>
      <c r="J20" s="309">
        <f t="shared" si="5"/>
        <v>2.323612960229279E-2</v>
      </c>
      <c r="K20" s="259">
        <f t="shared" si="6"/>
        <v>1.9172268366428505E-2</v>
      </c>
      <c r="L20" s="64">
        <f t="shared" si="7"/>
        <v>-0.15451160444987355</v>
      </c>
      <c r="N20" s="39">
        <f t="shared" si="0"/>
        <v>2.4355590650411356</v>
      </c>
      <c r="O20" s="173">
        <f t="shared" si="1"/>
        <v>2.5274160279823512</v>
      </c>
      <c r="P20" s="64">
        <f t="shared" si="8"/>
        <v>3.7714939563440297E-2</v>
      </c>
    </row>
    <row r="21" spans="1:16" ht="20.100000000000001" customHeight="1" x14ac:dyDescent="0.25">
      <c r="A21" s="13" t="s">
        <v>180</v>
      </c>
      <c r="B21" s="24">
        <v>13543.170000000002</v>
      </c>
      <c r="C21" s="160">
        <v>11513.12</v>
      </c>
      <c r="D21" s="309">
        <f t="shared" si="2"/>
        <v>2.2005770856880283E-2</v>
      </c>
      <c r="E21" s="259">
        <f t="shared" si="3"/>
        <v>1.9073493464849451E-2</v>
      </c>
      <c r="F21" s="64">
        <f t="shared" si="4"/>
        <v>-0.14989474399272851</v>
      </c>
      <c r="H21" s="24">
        <v>3036.4380000000001</v>
      </c>
      <c r="I21" s="160">
        <v>2467.8689999999997</v>
      </c>
      <c r="J21" s="309">
        <f t="shared" si="5"/>
        <v>2.3105763711762536E-2</v>
      </c>
      <c r="K21" s="259">
        <f t="shared" si="6"/>
        <v>1.8326522765181534E-2</v>
      </c>
      <c r="L21" s="64">
        <f t="shared" si="7"/>
        <v>-0.1872486775623281</v>
      </c>
      <c r="N21" s="39">
        <f t="shared" si="0"/>
        <v>2.2420437755710072</v>
      </c>
      <c r="O21" s="173">
        <f t="shared" si="1"/>
        <v>2.1435275581249909</v>
      </c>
      <c r="P21" s="64">
        <f t="shared" si="8"/>
        <v>-4.3940363038150798E-2</v>
      </c>
    </row>
    <row r="22" spans="1:16" ht="20.100000000000001" customHeight="1" x14ac:dyDescent="0.25">
      <c r="A22" s="13" t="s">
        <v>170</v>
      </c>
      <c r="B22" s="24">
        <v>10129.430000000004</v>
      </c>
      <c r="C22" s="160">
        <v>8920.0300000000007</v>
      </c>
      <c r="D22" s="309">
        <f t="shared" si="2"/>
        <v>1.6458917335513686E-2</v>
      </c>
      <c r="E22" s="259">
        <f t="shared" si="3"/>
        <v>1.4777587127664877E-2</v>
      </c>
      <c r="F22" s="64">
        <f t="shared" si="4"/>
        <v>-0.11939467472503416</v>
      </c>
      <c r="H22" s="24">
        <v>2547.9940000000006</v>
      </c>
      <c r="I22" s="160">
        <v>2390.0060000000008</v>
      </c>
      <c r="J22" s="309">
        <f t="shared" si="5"/>
        <v>1.9388950903324449E-2</v>
      </c>
      <c r="K22" s="259">
        <f t="shared" si="6"/>
        <v>1.774830810222118E-2</v>
      </c>
      <c r="L22" s="64">
        <f t="shared" si="7"/>
        <v>-6.2004855584432222E-2</v>
      </c>
      <c r="N22" s="39">
        <f t="shared" si="0"/>
        <v>2.5154367027562259</v>
      </c>
      <c r="O22" s="173">
        <f t="shared" si="1"/>
        <v>2.6793699124330308</v>
      </c>
      <c r="P22" s="64">
        <f t="shared" si="8"/>
        <v>6.5170874503492474E-2</v>
      </c>
    </row>
    <row r="23" spans="1:16" ht="20.100000000000001" customHeight="1" x14ac:dyDescent="0.25">
      <c r="A23" s="13" t="s">
        <v>179</v>
      </c>
      <c r="B23" s="24">
        <v>4998.0599999999995</v>
      </c>
      <c r="C23" s="160">
        <v>6046.1</v>
      </c>
      <c r="D23" s="309">
        <f t="shared" si="2"/>
        <v>8.1211535474293717E-3</v>
      </c>
      <c r="E23" s="259">
        <f t="shared" si="3"/>
        <v>1.0016420295960284E-2</v>
      </c>
      <c r="F23" s="64">
        <f t="shared" si="4"/>
        <v>0.20968935947147513</v>
      </c>
      <c r="H23" s="24">
        <v>1431.924</v>
      </c>
      <c r="I23" s="160">
        <v>1692.3279999999997</v>
      </c>
      <c r="J23" s="309">
        <f t="shared" si="5"/>
        <v>1.0896220373082492E-2</v>
      </c>
      <c r="K23" s="259">
        <f t="shared" si="6"/>
        <v>1.2567315209257111E-2</v>
      </c>
      <c r="L23" s="64">
        <f t="shared" si="7"/>
        <v>0.18185602029157957</v>
      </c>
      <c r="N23" s="39">
        <f t="shared" si="0"/>
        <v>2.8649596043264793</v>
      </c>
      <c r="O23" s="173">
        <f t="shared" si="1"/>
        <v>2.7990407039248435</v>
      </c>
      <c r="P23" s="64">
        <f t="shared" si="8"/>
        <v>-2.3008666615085712E-2</v>
      </c>
    </row>
    <row r="24" spans="1:16" ht="20.100000000000001" customHeight="1" x14ac:dyDescent="0.25">
      <c r="A24" s="13" t="s">
        <v>182</v>
      </c>
      <c r="B24" s="24">
        <v>9038.3900000000031</v>
      </c>
      <c r="C24" s="160">
        <v>5635.73</v>
      </c>
      <c r="D24" s="309">
        <f t="shared" si="2"/>
        <v>1.4686128820292313E-2</v>
      </c>
      <c r="E24" s="259">
        <f t="shared" si="3"/>
        <v>9.3365707405686713E-3</v>
      </c>
      <c r="F24" s="64">
        <f t="shared" si="4"/>
        <v>-0.37646749033843441</v>
      </c>
      <c r="H24" s="24">
        <v>2586.8450000000007</v>
      </c>
      <c r="I24" s="160">
        <v>1578.9450000000002</v>
      </c>
      <c r="J24" s="309">
        <f t="shared" si="5"/>
        <v>1.9684587443891288E-2</v>
      </c>
      <c r="K24" s="259">
        <f t="shared" si="6"/>
        <v>1.1725327190166725E-2</v>
      </c>
      <c r="L24" s="64">
        <f t="shared" si="7"/>
        <v>-0.38962519980903387</v>
      </c>
      <c r="N24" s="39">
        <f t="shared" si="0"/>
        <v>2.8620639295272721</v>
      </c>
      <c r="O24" s="173">
        <f t="shared" si="1"/>
        <v>2.8016689940788506</v>
      </c>
      <c r="P24" s="64">
        <f t="shared" si="8"/>
        <v>-2.1101882045799339E-2</v>
      </c>
    </row>
    <row r="25" spans="1:16" ht="20.100000000000001" customHeight="1" x14ac:dyDescent="0.25">
      <c r="A25" s="13" t="s">
        <v>185</v>
      </c>
      <c r="B25" s="24">
        <v>21944.6</v>
      </c>
      <c r="C25" s="160">
        <v>19042.809999999998</v>
      </c>
      <c r="D25" s="309">
        <f t="shared" si="2"/>
        <v>3.565692811549253E-2</v>
      </c>
      <c r="E25" s="259">
        <f t="shared" si="3"/>
        <v>3.1547739629863118E-2</v>
      </c>
      <c r="F25" s="64">
        <f t="shared" si="4"/>
        <v>-0.13223253100990681</v>
      </c>
      <c r="H25" s="24">
        <v>1369.597</v>
      </c>
      <c r="I25" s="160">
        <v>1410.0400000000002</v>
      </c>
      <c r="J25" s="309">
        <f t="shared" si="5"/>
        <v>1.0421943297488318E-2</v>
      </c>
      <c r="K25" s="259">
        <f t="shared" si="6"/>
        <v>1.047102992898593E-2</v>
      </c>
      <c r="L25" s="64">
        <f t="shared" si="7"/>
        <v>2.9529124260640329E-2</v>
      </c>
      <c r="N25" s="39">
        <f t="shared" si="0"/>
        <v>0.62411572778724611</v>
      </c>
      <c r="O25" s="173">
        <f t="shared" si="1"/>
        <v>0.74045794712019941</v>
      </c>
      <c r="P25" s="64">
        <f t="shared" si="8"/>
        <v>0.18641129225413949</v>
      </c>
    </row>
    <row r="26" spans="1:16" ht="20.100000000000001" customHeight="1" x14ac:dyDescent="0.25">
      <c r="A26" s="13" t="s">
        <v>181</v>
      </c>
      <c r="B26" s="24">
        <v>4634.33</v>
      </c>
      <c r="C26" s="160">
        <v>3340.6500000000005</v>
      </c>
      <c r="D26" s="309">
        <f t="shared" si="2"/>
        <v>7.5301427992978008E-3</v>
      </c>
      <c r="E26" s="259">
        <f t="shared" si="3"/>
        <v>5.5343700007773151E-3</v>
      </c>
      <c r="F26" s="64">
        <f t="shared" si="4"/>
        <v>-0.27915146310254113</v>
      </c>
      <c r="H26" s="24">
        <v>1283.57</v>
      </c>
      <c r="I26" s="160">
        <v>1256.0190000000002</v>
      </c>
      <c r="J26" s="309">
        <f t="shared" si="5"/>
        <v>9.7673211596966698E-3</v>
      </c>
      <c r="K26" s="259">
        <f t="shared" si="6"/>
        <v>9.3272620212015121E-3</v>
      </c>
      <c r="L26" s="64">
        <f t="shared" si="7"/>
        <v>-2.1464353327048546E-2</v>
      </c>
      <c r="N26" s="39">
        <f t="shared" si="0"/>
        <v>2.7696991798167154</v>
      </c>
      <c r="O26" s="173">
        <f t="shared" si="1"/>
        <v>3.7598042297157743</v>
      </c>
      <c r="P26" s="64">
        <f t="shared" si="8"/>
        <v>0.35747746799151631</v>
      </c>
    </row>
    <row r="27" spans="1:16" ht="20.100000000000001" customHeight="1" x14ac:dyDescent="0.25">
      <c r="A27" s="13" t="s">
        <v>176</v>
      </c>
      <c r="B27" s="24">
        <v>3051.5900000000006</v>
      </c>
      <c r="C27" s="160">
        <v>3488.46</v>
      </c>
      <c r="D27" s="309">
        <f t="shared" si="2"/>
        <v>4.9584100538608991E-3</v>
      </c>
      <c r="E27" s="259">
        <f t="shared" si="3"/>
        <v>5.7792430733275349E-3</v>
      </c>
      <c r="F27" s="64">
        <f t="shared" si="4"/>
        <v>0.14316143387545488</v>
      </c>
      <c r="H27" s="24">
        <v>896.04999999999973</v>
      </c>
      <c r="I27" s="160">
        <v>1106.7580000000003</v>
      </c>
      <c r="J27" s="309">
        <f t="shared" si="5"/>
        <v>6.8184891553605947E-3</v>
      </c>
      <c r="K27" s="259">
        <f t="shared" si="6"/>
        <v>8.2188421194750588E-3</v>
      </c>
      <c r="L27" s="64">
        <f t="shared" si="7"/>
        <v>0.23515205624686189</v>
      </c>
      <c r="N27" s="39">
        <f t="shared" si="0"/>
        <v>2.9363381057088258</v>
      </c>
      <c r="O27" s="173">
        <f t="shared" si="1"/>
        <v>3.172626316483492</v>
      </c>
      <c r="P27" s="64">
        <f t="shared" si="8"/>
        <v>8.0470368965779152E-2</v>
      </c>
    </row>
    <row r="28" spans="1:16" ht="20.100000000000001" customHeight="1" x14ac:dyDescent="0.25">
      <c r="A28" s="13" t="s">
        <v>186</v>
      </c>
      <c r="B28" s="24">
        <v>2482.3500000000004</v>
      </c>
      <c r="C28" s="160">
        <v>4578.07</v>
      </c>
      <c r="D28" s="309">
        <f t="shared" si="2"/>
        <v>4.0334740896390414E-3</v>
      </c>
      <c r="E28" s="259">
        <f t="shared" si="3"/>
        <v>7.5843722836749124E-3</v>
      </c>
      <c r="F28" s="64">
        <f t="shared" si="4"/>
        <v>0.84424839365923376</v>
      </c>
      <c r="H28" s="24">
        <v>670.38199999999995</v>
      </c>
      <c r="I28" s="160">
        <v>1062.1519999999998</v>
      </c>
      <c r="J28" s="309">
        <f t="shared" si="5"/>
        <v>5.1012693454036574E-3</v>
      </c>
      <c r="K28" s="259">
        <f t="shared" si="6"/>
        <v>7.8875956576637974E-3</v>
      </c>
      <c r="L28" s="64">
        <f t="shared" si="7"/>
        <v>0.584398149114982</v>
      </c>
      <c r="N28" s="39">
        <f t="shared" si="0"/>
        <v>2.7005941950168184</v>
      </c>
      <c r="O28" s="173">
        <f t="shared" si="1"/>
        <v>2.3200868488249413</v>
      </c>
      <c r="P28" s="64">
        <f t="shared" si="8"/>
        <v>-0.14089763908031633</v>
      </c>
    </row>
    <row r="29" spans="1:16" ht="20.100000000000001" customHeight="1" x14ac:dyDescent="0.25">
      <c r="A29" s="13" t="s">
        <v>199</v>
      </c>
      <c r="B29" s="24">
        <v>8516.6099999999988</v>
      </c>
      <c r="C29" s="160">
        <v>9679.07</v>
      </c>
      <c r="D29" s="309">
        <f t="shared" si="2"/>
        <v>1.38383087665159E-2</v>
      </c>
      <c r="E29" s="259">
        <f t="shared" si="3"/>
        <v>1.6035069415659731E-2</v>
      </c>
      <c r="F29" s="64">
        <f>(C29-B29)/B29</f>
        <v>0.13649327608050635</v>
      </c>
      <c r="H29" s="24">
        <v>869.0200000000001</v>
      </c>
      <c r="I29" s="160">
        <v>1054.1379999999999</v>
      </c>
      <c r="J29" s="309">
        <f t="shared" si="5"/>
        <v>6.6128044704999349E-3</v>
      </c>
      <c r="K29" s="259">
        <f t="shared" si="6"/>
        <v>7.8280832793973E-3</v>
      </c>
      <c r="L29" s="64">
        <f>(I29-H29)/H29</f>
        <v>0.21301926307794966</v>
      </c>
      <c r="N29" s="39">
        <f t="shared" si="0"/>
        <v>1.020382523093109</v>
      </c>
      <c r="O29" s="173">
        <f t="shared" si="1"/>
        <v>1.0890901708531913</v>
      </c>
      <c r="P29" s="64">
        <f>(O29-N29)/N29</f>
        <v>6.7335186760948476E-2</v>
      </c>
    </row>
    <row r="30" spans="1:16" ht="20.100000000000001" customHeight="1" x14ac:dyDescent="0.25">
      <c r="A30" s="13" t="s">
        <v>187</v>
      </c>
      <c r="B30" s="24">
        <v>8030.3499999999995</v>
      </c>
      <c r="C30" s="160">
        <v>4260.6499999999996</v>
      </c>
      <c r="D30" s="309">
        <f t="shared" si="2"/>
        <v>1.3048203780986915E-2</v>
      </c>
      <c r="E30" s="259">
        <f t="shared" si="3"/>
        <v>7.0585106323056476E-3</v>
      </c>
      <c r="F30" s="64">
        <f t="shared" si="4"/>
        <v>-0.46943159389067723</v>
      </c>
      <c r="H30" s="24">
        <v>1649.7930000000001</v>
      </c>
      <c r="I30" s="160">
        <v>823.73099999999999</v>
      </c>
      <c r="J30" s="309">
        <f t="shared" si="5"/>
        <v>1.2554093721432761E-2</v>
      </c>
      <c r="K30" s="259">
        <f t="shared" si="6"/>
        <v>6.1170689870028569E-3</v>
      </c>
      <c r="L30" s="64">
        <f t="shared" si="7"/>
        <v>-0.50070645226401134</v>
      </c>
      <c r="N30" s="39">
        <f t="shared" si="0"/>
        <v>2.0544471909692605</v>
      </c>
      <c r="O30" s="173">
        <f t="shared" si="1"/>
        <v>1.9333458509851784</v>
      </c>
      <c r="P30" s="64">
        <f t="shared" si="8"/>
        <v>-5.8945949312500044E-2</v>
      </c>
    </row>
    <row r="31" spans="1:16" ht="20.100000000000001" customHeight="1" x14ac:dyDescent="0.25">
      <c r="A31" s="13" t="s">
        <v>188</v>
      </c>
      <c r="B31" s="24">
        <v>3373.81</v>
      </c>
      <c r="C31" s="160">
        <v>2454.1999999999998</v>
      </c>
      <c r="D31" s="309">
        <f t="shared" si="2"/>
        <v>5.4819728154229226E-3</v>
      </c>
      <c r="E31" s="259">
        <f t="shared" si="3"/>
        <v>4.0658108020617794E-3</v>
      </c>
      <c r="F31" s="64">
        <f t="shared" si="4"/>
        <v>-0.27257314430865998</v>
      </c>
      <c r="H31" s="24">
        <v>971.86900000000003</v>
      </c>
      <c r="I31" s="160">
        <v>744.17500000000018</v>
      </c>
      <c r="J31" s="309">
        <f t="shared" si="5"/>
        <v>7.3954335549703118E-3</v>
      </c>
      <c r="K31" s="259">
        <f t="shared" si="6"/>
        <v>5.5262820185264993E-3</v>
      </c>
      <c r="L31" s="64">
        <f t="shared" si="7"/>
        <v>-0.23428466182170626</v>
      </c>
      <c r="N31" s="39">
        <f t="shared" si="0"/>
        <v>2.8806275397843981</v>
      </c>
      <c r="O31" s="173">
        <f t="shared" si="1"/>
        <v>3.0322508353027473</v>
      </c>
      <c r="P31" s="64">
        <f t="shared" si="8"/>
        <v>5.2635508556478465E-2</v>
      </c>
    </row>
    <row r="32" spans="1:16" ht="20.100000000000001" customHeight="1" thickBot="1" x14ac:dyDescent="0.3">
      <c r="A32" s="13" t="s">
        <v>17</v>
      </c>
      <c r="B32" s="24">
        <f>B33-SUM(B7:B31)</f>
        <v>57691.579999999958</v>
      </c>
      <c r="C32" s="160">
        <f>C33-SUM(C7:C31)</f>
        <v>54445.650000000023</v>
      </c>
      <c r="D32" s="309">
        <f t="shared" si="2"/>
        <v>9.3740807348012045E-2</v>
      </c>
      <c r="E32" s="259">
        <f t="shared" si="3"/>
        <v>9.0198725407576813E-2</v>
      </c>
      <c r="F32" s="64">
        <f t="shared" si="4"/>
        <v>-5.6263496336899373E-2</v>
      </c>
      <c r="H32" s="24">
        <f>H33-SUM(H7:H31)</f>
        <v>10954.032000000007</v>
      </c>
      <c r="I32" s="160">
        <f>I33-SUM(I7:I31)</f>
        <v>11551.571000000011</v>
      </c>
      <c r="J32" s="309">
        <f t="shared" si="5"/>
        <v>8.3354665922072427E-2</v>
      </c>
      <c r="K32" s="259">
        <f t="shared" si="6"/>
        <v>8.5782563379624713E-2</v>
      </c>
      <c r="L32" s="64">
        <f t="shared" si="7"/>
        <v>5.4549685449157344E-2</v>
      </c>
      <c r="N32" s="39">
        <f t="shared" si="0"/>
        <v>1.8987228292239553</v>
      </c>
      <c r="O32" s="173">
        <f t="shared" si="1"/>
        <v>2.1216701426101086</v>
      </c>
      <c r="P32" s="64">
        <f t="shared" si="8"/>
        <v>0.1174196201544994</v>
      </c>
    </row>
    <row r="33" spans="1:16" ht="26.25" customHeight="1" thickBot="1" x14ac:dyDescent="0.3">
      <c r="A33" s="17" t="s">
        <v>18</v>
      </c>
      <c r="B33" s="22">
        <v>615437.19999999995</v>
      </c>
      <c r="C33" s="165">
        <v>603618.83999999973</v>
      </c>
      <c r="D33" s="305">
        <f>SUM(D7:D32)</f>
        <v>1</v>
      </c>
      <c r="E33" s="306">
        <f>SUM(E7:E32)</f>
        <v>1.0000000000000004</v>
      </c>
      <c r="F33" s="69">
        <f t="shared" si="4"/>
        <v>-1.9203194087065618E-2</v>
      </c>
      <c r="G33" s="2"/>
      <c r="H33" s="46">
        <v>131414.74300000002</v>
      </c>
      <c r="I33" s="171">
        <v>134661.06100000002</v>
      </c>
      <c r="J33" s="305">
        <f>SUM(J7:J32)</f>
        <v>0.99999999999999989</v>
      </c>
      <c r="K33" s="306">
        <f>SUM(K7:K32)</f>
        <v>1.0000000000000002</v>
      </c>
      <c r="L33" s="69">
        <f t="shared" si="7"/>
        <v>2.4702844794210029E-2</v>
      </c>
      <c r="N33" s="34">
        <f t="shared" si="0"/>
        <v>2.1353071117573008</v>
      </c>
      <c r="O33" s="166">
        <f t="shared" si="1"/>
        <v>2.2308955929871255</v>
      </c>
      <c r="P33" s="69">
        <f t="shared" si="8"/>
        <v>4.4765682979980286E-2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F37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55695.140000000021</v>
      </c>
      <c r="C39" s="167">
        <v>48080.699999999983</v>
      </c>
      <c r="D39" s="309">
        <f t="shared" ref="D39:D61" si="9">B39/$B$62</f>
        <v>0.22350577365389024</v>
      </c>
      <c r="E39" s="308">
        <f t="shared" ref="E39:E61" si="10">C39/$C$62</f>
        <v>0.20911421110007128</v>
      </c>
      <c r="F39" s="64">
        <f>(C39-B39)/B39</f>
        <v>-0.13671641726728823</v>
      </c>
      <c r="H39" s="45">
        <v>9018.991</v>
      </c>
      <c r="I39" s="167">
        <v>7858.6509999999989</v>
      </c>
      <c r="J39" s="309">
        <f t="shared" ref="J39:J61" si="11">H39/$H$62</f>
        <v>0.17445498334474543</v>
      </c>
      <c r="K39" s="308">
        <f t="shared" ref="K39:K61" si="12">I39/$I$62</f>
        <v>0.16143471237102291</v>
      </c>
      <c r="L39" s="64">
        <f>(I39-H39)/H39</f>
        <v>-0.12865518992091254</v>
      </c>
      <c r="N39" s="39">
        <f t="shared" ref="N39:N62" si="13">(H39/B39)*10</f>
        <v>1.61934973141283</v>
      </c>
      <c r="O39" s="172">
        <f t="shared" ref="O39:O62" si="14">(I39/C39)*10</f>
        <v>1.6344710039579293</v>
      </c>
      <c r="P39" s="73">
        <f t="shared" si="8"/>
        <v>9.337867078229296E-3</v>
      </c>
    </row>
    <row r="40" spans="1:16" ht="20.100000000000001" customHeight="1" x14ac:dyDescent="0.25">
      <c r="A40" s="44" t="s">
        <v>168</v>
      </c>
      <c r="B40" s="24">
        <v>46958.070000000022</v>
      </c>
      <c r="C40" s="160">
        <v>37519.240000000005</v>
      </c>
      <c r="D40" s="309">
        <f t="shared" si="9"/>
        <v>0.18844372713029423</v>
      </c>
      <c r="E40" s="259">
        <f t="shared" si="10"/>
        <v>0.16317995107546773</v>
      </c>
      <c r="F40" s="64">
        <f t="shared" ref="F40:F62" si="15">(C40-B40)/B40</f>
        <v>-0.20100549277259505</v>
      </c>
      <c r="H40" s="24">
        <v>8989.9109999999982</v>
      </c>
      <c r="I40" s="160">
        <v>7290.3099999999995</v>
      </c>
      <c r="J40" s="309">
        <f t="shared" si="11"/>
        <v>0.17389248683979655</v>
      </c>
      <c r="K40" s="259">
        <f t="shared" si="12"/>
        <v>0.14975968495681918</v>
      </c>
      <c r="L40" s="64">
        <f t="shared" ref="L40:L62" si="16">(I40-H40)/H40</f>
        <v>-0.18905648787846721</v>
      </c>
      <c r="N40" s="39">
        <f t="shared" si="13"/>
        <v>1.9144549594989728</v>
      </c>
      <c r="O40" s="173">
        <f t="shared" si="14"/>
        <v>1.9430857341460004</v>
      </c>
      <c r="P40" s="64">
        <f t="shared" si="8"/>
        <v>1.4955052614306715E-2</v>
      </c>
    </row>
    <row r="41" spans="1:16" ht="20.100000000000001" customHeight="1" x14ac:dyDescent="0.25">
      <c r="A41" s="44" t="s">
        <v>173</v>
      </c>
      <c r="B41" s="24">
        <v>29979.510000000009</v>
      </c>
      <c r="C41" s="160">
        <v>31632.900000000005</v>
      </c>
      <c r="D41" s="309">
        <f t="shared" si="9"/>
        <v>0.12030840709466821</v>
      </c>
      <c r="E41" s="259">
        <f t="shared" si="10"/>
        <v>0.13757888151186334</v>
      </c>
      <c r="F41" s="64">
        <f t="shared" si="15"/>
        <v>5.5150667906179764E-2</v>
      </c>
      <c r="H41" s="24">
        <v>6687.9390000000003</v>
      </c>
      <c r="I41" s="160">
        <v>7252.3320000000003</v>
      </c>
      <c r="J41" s="309">
        <f t="shared" si="11"/>
        <v>0.12936527898250186</v>
      </c>
      <c r="K41" s="259">
        <f t="shared" si="12"/>
        <v>0.14897952974870185</v>
      </c>
      <c r="L41" s="64">
        <f t="shared" si="16"/>
        <v>8.4389675204872533E-2</v>
      </c>
      <c r="N41" s="39">
        <f t="shared" si="13"/>
        <v>2.230836661439763</v>
      </c>
      <c r="O41" s="173">
        <f t="shared" si="14"/>
        <v>2.2926547992754376</v>
      </c>
      <c r="P41" s="64">
        <f t="shared" si="8"/>
        <v>2.7710741402186604E-2</v>
      </c>
    </row>
    <row r="42" spans="1:16" ht="20.100000000000001" customHeight="1" x14ac:dyDescent="0.25">
      <c r="A42" s="44" t="s">
        <v>174</v>
      </c>
      <c r="B42" s="24">
        <v>34018.01</v>
      </c>
      <c r="C42" s="160">
        <v>26845.049999999985</v>
      </c>
      <c r="D42" s="309">
        <f t="shared" si="9"/>
        <v>0.13651499292785282</v>
      </c>
      <c r="E42" s="259">
        <f t="shared" si="10"/>
        <v>0.11675540191161873</v>
      </c>
      <c r="F42" s="64">
        <f t="shared" si="15"/>
        <v>-0.21085771919051163</v>
      </c>
      <c r="H42" s="24">
        <v>7329.2450000000008</v>
      </c>
      <c r="I42" s="160">
        <v>6068.0629999999992</v>
      </c>
      <c r="J42" s="309">
        <f t="shared" si="11"/>
        <v>0.14177010647915703</v>
      </c>
      <c r="K42" s="259">
        <f t="shared" si="12"/>
        <v>0.1246519288175854</v>
      </c>
      <c r="L42" s="64">
        <f t="shared" si="16"/>
        <v>-0.17207529561366847</v>
      </c>
      <c r="N42" s="39">
        <f t="shared" si="13"/>
        <v>2.1545190327123782</v>
      </c>
      <c r="O42" s="173">
        <f t="shared" si="14"/>
        <v>2.2604029420693954</v>
      </c>
      <c r="P42" s="64">
        <f t="shared" si="8"/>
        <v>4.9145033183446644E-2</v>
      </c>
    </row>
    <row r="43" spans="1:16" ht="20.100000000000001" customHeight="1" x14ac:dyDescent="0.25">
      <c r="A43" s="44" t="s">
        <v>169</v>
      </c>
      <c r="B43" s="24">
        <v>13846.81</v>
      </c>
      <c r="C43" s="160">
        <v>13194.950000000003</v>
      </c>
      <c r="D43" s="309">
        <f t="shared" si="9"/>
        <v>5.5567541111996896E-2</v>
      </c>
      <c r="E43" s="259">
        <f t="shared" si="10"/>
        <v>5.7387924047588468E-2</v>
      </c>
      <c r="F43" s="64">
        <f t="shared" si="15"/>
        <v>-4.7076546872528546E-2</v>
      </c>
      <c r="H43" s="24">
        <v>3553.7350000000006</v>
      </c>
      <c r="I43" s="160">
        <v>3644.0199999999991</v>
      </c>
      <c r="J43" s="309">
        <f t="shared" si="11"/>
        <v>6.8740148453040814E-2</v>
      </c>
      <c r="K43" s="259">
        <f t="shared" si="12"/>
        <v>7.4856526975718193E-2</v>
      </c>
      <c r="L43" s="64">
        <f t="shared" si="16"/>
        <v>2.5405664744275663E-2</v>
      </c>
      <c r="N43" s="39">
        <f t="shared" si="13"/>
        <v>2.5664647669752099</v>
      </c>
      <c r="O43" s="173">
        <f t="shared" si="14"/>
        <v>2.7616777630836027</v>
      </c>
      <c r="P43" s="64">
        <f t="shared" si="8"/>
        <v>7.6062994754635738E-2</v>
      </c>
    </row>
    <row r="44" spans="1:16" ht="20.100000000000001" customHeight="1" x14ac:dyDescent="0.25">
      <c r="A44" s="44" t="s">
        <v>175</v>
      </c>
      <c r="B44" s="24">
        <v>9297.7500000000036</v>
      </c>
      <c r="C44" s="160">
        <v>18243.46999999999</v>
      </c>
      <c r="D44" s="309">
        <f t="shared" si="9"/>
        <v>3.7312067210719967E-2</v>
      </c>
      <c r="E44" s="259">
        <f t="shared" si="10"/>
        <v>7.9345118452472954E-2</v>
      </c>
      <c r="F44" s="64">
        <f t="shared" si="15"/>
        <v>0.96213815170336725</v>
      </c>
      <c r="H44" s="24">
        <v>1909.873</v>
      </c>
      <c r="I44" s="160">
        <v>2908.826</v>
      </c>
      <c r="J44" s="309">
        <f t="shared" si="11"/>
        <v>3.6942809057640594E-2</v>
      </c>
      <c r="K44" s="259">
        <f t="shared" si="12"/>
        <v>5.9753956327536766E-2</v>
      </c>
      <c r="L44" s="64">
        <f t="shared" si="16"/>
        <v>0.52304682039067518</v>
      </c>
      <c r="N44" s="39">
        <f t="shared" si="13"/>
        <v>2.0541238471673244</v>
      </c>
      <c r="O44" s="173">
        <f t="shared" si="14"/>
        <v>1.5944477667899812</v>
      </c>
      <c r="P44" s="64">
        <f t="shared" si="8"/>
        <v>-0.22378206699233116</v>
      </c>
    </row>
    <row r="45" spans="1:16" ht="20.100000000000001" customHeight="1" x14ac:dyDescent="0.25">
      <c r="A45" s="44" t="s">
        <v>177</v>
      </c>
      <c r="B45" s="24">
        <v>12740.950000000003</v>
      </c>
      <c r="C45" s="160">
        <v>11350.940000000004</v>
      </c>
      <c r="D45" s="309">
        <f t="shared" si="9"/>
        <v>5.1129701565262829E-2</v>
      </c>
      <c r="E45" s="259">
        <f t="shared" si="10"/>
        <v>4.9367893215869249E-2</v>
      </c>
      <c r="F45" s="64">
        <f t="shared" si="15"/>
        <v>-0.10909783022459064</v>
      </c>
      <c r="H45" s="24">
        <v>2647.976000000001</v>
      </c>
      <c r="I45" s="160">
        <v>2773.8380000000011</v>
      </c>
      <c r="J45" s="309">
        <f t="shared" si="11"/>
        <v>5.1219987798777691E-2</v>
      </c>
      <c r="K45" s="259">
        <f t="shared" si="12"/>
        <v>5.6980993263832901E-2</v>
      </c>
      <c r="L45" s="64">
        <f t="shared" si="16"/>
        <v>4.7531397565536856E-2</v>
      </c>
      <c r="N45" s="39">
        <f t="shared" si="13"/>
        <v>2.0783191206307223</v>
      </c>
      <c r="O45" s="173">
        <f t="shared" si="14"/>
        <v>2.4437077457902165</v>
      </c>
      <c r="P45" s="64">
        <f t="shared" si="8"/>
        <v>0.17580968270580463</v>
      </c>
    </row>
    <row r="46" spans="1:16" ht="20.100000000000001" customHeight="1" x14ac:dyDescent="0.25">
      <c r="A46" s="44" t="s">
        <v>180</v>
      </c>
      <c r="B46" s="24">
        <v>13543.170000000002</v>
      </c>
      <c r="C46" s="160">
        <v>11513.12</v>
      </c>
      <c r="D46" s="309">
        <f t="shared" si="9"/>
        <v>5.4349027376107792E-2</v>
      </c>
      <c r="E46" s="259">
        <f t="shared" si="10"/>
        <v>5.0073251972214496E-2</v>
      </c>
      <c r="F46" s="64">
        <f t="shared" si="15"/>
        <v>-0.14989474399272851</v>
      </c>
      <c r="H46" s="24">
        <v>3036.4380000000001</v>
      </c>
      <c r="I46" s="160">
        <v>2467.8689999999997</v>
      </c>
      <c r="J46" s="309">
        <f t="shared" si="11"/>
        <v>5.8734035849171175E-2</v>
      </c>
      <c r="K46" s="259">
        <f t="shared" si="12"/>
        <v>5.069568838015124E-2</v>
      </c>
      <c r="L46" s="64">
        <f t="shared" si="16"/>
        <v>-0.1872486775623281</v>
      </c>
      <c r="N46" s="39">
        <f t="shared" si="13"/>
        <v>2.2420437755710072</v>
      </c>
      <c r="O46" s="173">
        <f t="shared" si="14"/>
        <v>2.1435275581249909</v>
      </c>
      <c r="P46" s="64">
        <f t="shared" si="8"/>
        <v>-4.3940363038150798E-2</v>
      </c>
    </row>
    <row r="47" spans="1:16" ht="20.100000000000001" customHeight="1" x14ac:dyDescent="0.25">
      <c r="A47" s="44" t="s">
        <v>170</v>
      </c>
      <c r="B47" s="24">
        <v>10129.430000000004</v>
      </c>
      <c r="C47" s="160">
        <v>8920.0300000000007</v>
      </c>
      <c r="D47" s="309">
        <f t="shared" si="9"/>
        <v>4.0649616624052393E-2</v>
      </c>
      <c r="E47" s="259">
        <f t="shared" si="10"/>
        <v>3.8795296999398293E-2</v>
      </c>
      <c r="F47" s="64">
        <f t="shared" si="15"/>
        <v>-0.11939467472503416</v>
      </c>
      <c r="H47" s="24">
        <v>2547.9940000000006</v>
      </c>
      <c r="I47" s="160">
        <v>2390.0060000000008</v>
      </c>
      <c r="J47" s="309">
        <f t="shared" si="11"/>
        <v>4.9286028873131306E-2</v>
      </c>
      <c r="K47" s="259">
        <f t="shared" si="12"/>
        <v>4.9096203810936399E-2</v>
      </c>
      <c r="L47" s="64">
        <f t="shared" si="16"/>
        <v>-6.2004855584432222E-2</v>
      </c>
      <c r="N47" s="39">
        <f t="shared" si="13"/>
        <v>2.5154367027562259</v>
      </c>
      <c r="O47" s="173">
        <f t="shared" si="14"/>
        <v>2.6793699124330308</v>
      </c>
      <c r="P47" s="64">
        <f t="shared" si="8"/>
        <v>6.5170874503492474E-2</v>
      </c>
    </row>
    <row r="48" spans="1:16" ht="20.100000000000001" customHeight="1" x14ac:dyDescent="0.25">
      <c r="A48" s="44" t="s">
        <v>179</v>
      </c>
      <c r="B48" s="24">
        <v>4998.0599999999995</v>
      </c>
      <c r="C48" s="160">
        <v>6046.1</v>
      </c>
      <c r="D48" s="309">
        <f t="shared" si="9"/>
        <v>2.0057320388611324E-2</v>
      </c>
      <c r="E48" s="259">
        <f t="shared" si="10"/>
        <v>2.6295903173875201E-2</v>
      </c>
      <c r="F48" s="64">
        <f t="shared" si="15"/>
        <v>0.20968935947147513</v>
      </c>
      <c r="H48" s="24">
        <v>1431.924</v>
      </c>
      <c r="I48" s="160">
        <v>1692.3279999999997</v>
      </c>
      <c r="J48" s="309">
        <f t="shared" si="11"/>
        <v>2.7697807611842751E-2</v>
      </c>
      <c r="K48" s="259">
        <f t="shared" si="12"/>
        <v>3.4764297831450769E-2</v>
      </c>
      <c r="L48" s="64">
        <f t="shared" si="16"/>
        <v>0.18185602029157957</v>
      </c>
      <c r="N48" s="39">
        <f t="shared" si="13"/>
        <v>2.8649596043264793</v>
      </c>
      <c r="O48" s="173">
        <f t="shared" si="14"/>
        <v>2.7990407039248435</v>
      </c>
      <c r="P48" s="64">
        <f t="shared" si="8"/>
        <v>-2.3008666615085712E-2</v>
      </c>
    </row>
    <row r="49" spans="1:16" ht="20.100000000000001" customHeight="1" x14ac:dyDescent="0.25">
      <c r="A49" s="44" t="s">
        <v>176</v>
      </c>
      <c r="B49" s="24">
        <v>3051.5900000000006</v>
      </c>
      <c r="C49" s="160">
        <v>3488.46</v>
      </c>
      <c r="D49" s="309">
        <f t="shared" si="9"/>
        <v>1.2246095149854634E-2</v>
      </c>
      <c r="E49" s="259">
        <f t="shared" si="10"/>
        <v>1.5172128543348056E-2</v>
      </c>
      <c r="F49" s="64">
        <f t="shared" si="15"/>
        <v>0.14316143387545488</v>
      </c>
      <c r="H49" s="24">
        <v>896.04999999999973</v>
      </c>
      <c r="I49" s="160">
        <v>1106.7580000000003</v>
      </c>
      <c r="J49" s="309">
        <f t="shared" si="11"/>
        <v>1.7332358777834362E-2</v>
      </c>
      <c r="K49" s="259">
        <f t="shared" si="12"/>
        <v>2.2735347249079853E-2</v>
      </c>
      <c r="L49" s="64">
        <f t="shared" si="16"/>
        <v>0.23515205624686189</v>
      </c>
      <c r="N49" s="39">
        <f t="shared" si="13"/>
        <v>2.9363381057088258</v>
      </c>
      <c r="O49" s="173">
        <f t="shared" si="14"/>
        <v>3.172626316483492</v>
      </c>
      <c r="P49" s="64">
        <f t="shared" si="8"/>
        <v>8.0470368965779152E-2</v>
      </c>
    </row>
    <row r="50" spans="1:16" ht="20.100000000000001" customHeight="1" x14ac:dyDescent="0.25">
      <c r="A50" s="44" t="s">
        <v>188</v>
      </c>
      <c r="B50" s="24">
        <v>3373.81</v>
      </c>
      <c r="C50" s="160">
        <v>2454.1999999999998</v>
      </c>
      <c r="D50" s="309">
        <f t="shared" si="9"/>
        <v>1.3539170818337672E-2</v>
      </c>
      <c r="E50" s="259">
        <f t="shared" si="10"/>
        <v>1.0673889874352808E-2</v>
      </c>
      <c r="F50" s="64">
        <f t="shared" si="15"/>
        <v>-0.27257314430865998</v>
      </c>
      <c r="H50" s="24">
        <v>971.86900000000003</v>
      </c>
      <c r="I50" s="160">
        <v>744.17500000000018</v>
      </c>
      <c r="J50" s="309">
        <f t="shared" si="11"/>
        <v>1.8798931078684345E-2</v>
      </c>
      <c r="K50" s="259">
        <f t="shared" si="12"/>
        <v>1.5287060982693597E-2</v>
      </c>
      <c r="L50" s="64">
        <f t="shared" si="16"/>
        <v>-0.23428466182170626</v>
      </c>
      <c r="N50" s="39">
        <f t="shared" si="13"/>
        <v>2.8806275397843981</v>
      </c>
      <c r="O50" s="173">
        <f t="shared" si="14"/>
        <v>3.0322508353027473</v>
      </c>
      <c r="P50" s="64">
        <f t="shared" si="8"/>
        <v>5.2635508556478465E-2</v>
      </c>
    </row>
    <row r="51" spans="1:16" ht="20.100000000000001" customHeight="1" x14ac:dyDescent="0.25">
      <c r="A51" s="44" t="s">
        <v>192</v>
      </c>
      <c r="B51" s="24">
        <v>3707.7999999999997</v>
      </c>
      <c r="C51" s="160">
        <v>3576.33</v>
      </c>
      <c r="D51" s="309">
        <f t="shared" si="9"/>
        <v>1.4879479745519876E-2</v>
      </c>
      <c r="E51" s="259">
        <f t="shared" si="10"/>
        <v>1.5554295727464827E-2</v>
      </c>
      <c r="F51" s="64">
        <f t="shared" si="15"/>
        <v>-3.5457683801715253E-2</v>
      </c>
      <c r="H51" s="24">
        <v>629.51800000000026</v>
      </c>
      <c r="I51" s="160">
        <v>533.05700000000002</v>
      </c>
      <c r="J51" s="309">
        <f t="shared" si="11"/>
        <v>1.2176811375598168E-2</v>
      </c>
      <c r="K51" s="259">
        <f t="shared" si="12"/>
        <v>1.0950213143752073E-2</v>
      </c>
      <c r="L51" s="64">
        <f t="shared" si="16"/>
        <v>-0.15322993147138</v>
      </c>
      <c r="N51" s="39">
        <f t="shared" si="13"/>
        <v>1.6978208101839374</v>
      </c>
      <c r="O51" s="173">
        <f t="shared" si="14"/>
        <v>1.4905140185609269</v>
      </c>
      <c r="P51" s="64">
        <f t="shared" si="8"/>
        <v>-0.12210169081420989</v>
      </c>
    </row>
    <row r="52" spans="1:16" ht="20.100000000000001" customHeight="1" x14ac:dyDescent="0.25">
      <c r="A52" s="44" t="s">
        <v>189</v>
      </c>
      <c r="B52" s="24">
        <v>996.30999999999983</v>
      </c>
      <c r="C52" s="160">
        <v>1907.3300000000004</v>
      </c>
      <c r="D52" s="309">
        <f t="shared" si="9"/>
        <v>3.9982130819512665E-3</v>
      </c>
      <c r="E52" s="259">
        <f t="shared" si="10"/>
        <v>8.2954243232211504E-3</v>
      </c>
      <c r="F52" s="64">
        <f t="shared" si="15"/>
        <v>0.91439411428170014</v>
      </c>
      <c r="H52" s="24">
        <v>229.702</v>
      </c>
      <c r="I52" s="160">
        <v>455.33600000000001</v>
      </c>
      <c r="J52" s="309">
        <f t="shared" si="11"/>
        <v>4.4431420969656939E-3</v>
      </c>
      <c r="K52" s="259">
        <f t="shared" si="12"/>
        <v>9.3536455801602712E-3</v>
      </c>
      <c r="L52" s="64">
        <f t="shared" si="16"/>
        <v>0.98229009760472275</v>
      </c>
      <c r="N52" s="39">
        <f t="shared" ref="N52" si="17">(H52/B52)*10</f>
        <v>2.3055273960915783</v>
      </c>
      <c r="O52" s="173">
        <f t="shared" ref="O52" si="18">(I52/C52)*10</f>
        <v>2.3872953290725771</v>
      </c>
      <c r="P52" s="64">
        <f t="shared" ref="P52" si="19">(O52-N52)/N52</f>
        <v>3.5466042658879302E-2</v>
      </c>
    </row>
    <row r="53" spans="1:16" ht="20.100000000000001" customHeight="1" x14ac:dyDescent="0.25">
      <c r="A53" s="44" t="s">
        <v>193</v>
      </c>
      <c r="B53" s="24">
        <v>854.42</v>
      </c>
      <c r="C53" s="160">
        <v>1401.8899999999999</v>
      </c>
      <c r="D53" s="309">
        <f t="shared" si="9"/>
        <v>3.4288055138268227E-3</v>
      </c>
      <c r="E53" s="259">
        <f t="shared" si="10"/>
        <v>6.0971475331906356E-3</v>
      </c>
      <c r="F53" s="64">
        <f t="shared" si="15"/>
        <v>0.64075045059806646</v>
      </c>
      <c r="H53" s="24">
        <v>251.75600000000003</v>
      </c>
      <c r="I53" s="160">
        <v>401.42199999999997</v>
      </c>
      <c r="J53" s="309">
        <f t="shared" si="11"/>
        <v>4.8697341850035929E-3</v>
      </c>
      <c r="K53" s="259">
        <f t="shared" si="12"/>
        <v>8.2461283888800706E-3</v>
      </c>
      <c r="L53" s="64">
        <f t="shared" si="16"/>
        <v>0.59448831408188851</v>
      </c>
      <c r="N53" s="39">
        <f t="shared" ref="N53" si="20">(H53/B53)*10</f>
        <v>2.9465134243112292</v>
      </c>
      <c r="O53" s="173">
        <f t="shared" ref="O53" si="21">(I53/C53)*10</f>
        <v>2.8634343636091275</v>
      </c>
      <c r="P53" s="64">
        <f t="shared" ref="P53" si="22">(O53-N53)/N53</f>
        <v>-2.8195717696932632E-2</v>
      </c>
    </row>
    <row r="54" spans="1:16" ht="20.100000000000001" customHeight="1" x14ac:dyDescent="0.25">
      <c r="A54" s="44" t="s">
        <v>190</v>
      </c>
      <c r="B54" s="24">
        <v>492.41000000000008</v>
      </c>
      <c r="C54" s="160">
        <v>616.37999999999988</v>
      </c>
      <c r="D54" s="309">
        <f t="shared" si="9"/>
        <v>1.9760517345842397E-3</v>
      </c>
      <c r="E54" s="259">
        <f t="shared" si="10"/>
        <v>2.6807808005678358E-3</v>
      </c>
      <c r="F54" s="64">
        <f t="shared" si="15"/>
        <v>0.25176174326272777</v>
      </c>
      <c r="H54" s="24">
        <v>179.94</v>
      </c>
      <c r="I54" s="160">
        <v>237.16300000000007</v>
      </c>
      <c r="J54" s="309">
        <f t="shared" si="11"/>
        <v>3.4805921974036223E-3</v>
      </c>
      <c r="K54" s="259">
        <f t="shared" si="12"/>
        <v>4.8718718632560377E-3</v>
      </c>
      <c r="L54" s="64">
        <f t="shared" si="16"/>
        <v>0.31801155940869219</v>
      </c>
      <c r="N54" s="39">
        <f t="shared" ref="N54" si="23">(H54/B54)*10</f>
        <v>3.6542718466318713</v>
      </c>
      <c r="O54" s="173">
        <f t="shared" ref="O54" si="24">(I54/C54)*10</f>
        <v>3.847675135468382</v>
      </c>
      <c r="P54" s="64">
        <f t="shared" ref="P54" si="25">(O54-N54)/N54</f>
        <v>5.292526034010573E-2</v>
      </c>
    </row>
    <row r="55" spans="1:16" ht="20.100000000000001" customHeight="1" x14ac:dyDescent="0.25">
      <c r="A55" s="44" t="s">
        <v>194</v>
      </c>
      <c r="B55" s="24">
        <v>1516.83</v>
      </c>
      <c r="C55" s="160">
        <v>779.37000000000012</v>
      </c>
      <c r="D55" s="309">
        <f t="shared" si="9"/>
        <v>6.0870708404975769E-3</v>
      </c>
      <c r="E55" s="259">
        <f t="shared" si="10"/>
        <v>3.3896624363843001E-3</v>
      </c>
      <c r="F55" s="64">
        <f t="shared" si="15"/>
        <v>-0.48618500425228922</v>
      </c>
      <c r="H55" s="24">
        <v>417.46499999999997</v>
      </c>
      <c r="I55" s="160">
        <v>229.56400000000002</v>
      </c>
      <c r="J55" s="309">
        <f t="shared" si="11"/>
        <v>8.0750551388746421E-3</v>
      </c>
      <c r="K55" s="259">
        <f t="shared" si="12"/>
        <v>4.7157709778359556E-3</v>
      </c>
      <c r="L55" s="64">
        <f t="shared" si="16"/>
        <v>-0.45010000838393627</v>
      </c>
      <c r="N55" s="39">
        <f t="shared" ref="N55:N56" si="26">(H55/B55)*10</f>
        <v>2.7522200905836511</v>
      </c>
      <c r="O55" s="173">
        <f t="shared" ref="O55:O56" si="27">(I55/C55)*10</f>
        <v>2.9455072686913786</v>
      </c>
      <c r="P55" s="64">
        <f t="shared" ref="P55:P56" si="28">(O55-N55)/N55</f>
        <v>7.0229549871041699E-2</v>
      </c>
    </row>
    <row r="56" spans="1:16" ht="20.100000000000001" customHeight="1" x14ac:dyDescent="0.25">
      <c r="A56" s="44" t="s">
        <v>195</v>
      </c>
      <c r="B56" s="24">
        <v>2156.6499999999996</v>
      </c>
      <c r="C56" s="160">
        <v>608.77</v>
      </c>
      <c r="D56" s="309">
        <f t="shared" si="9"/>
        <v>8.6546820198434224E-3</v>
      </c>
      <c r="E56" s="259">
        <f t="shared" si="10"/>
        <v>2.647683130474191E-3</v>
      </c>
      <c r="F56" s="64">
        <f t="shared" si="15"/>
        <v>-0.71772424825539605</v>
      </c>
      <c r="H56" s="24">
        <v>511.83099999999996</v>
      </c>
      <c r="I56" s="160">
        <v>166</v>
      </c>
      <c r="J56" s="309">
        <f t="shared" si="11"/>
        <v>9.900383377733097E-3</v>
      </c>
      <c r="K56" s="259">
        <f t="shared" si="12"/>
        <v>3.4100206579462311E-3</v>
      </c>
      <c r="L56" s="64">
        <f t="shared" si="16"/>
        <v>-0.67567419714710519</v>
      </c>
      <c r="N56" s="39">
        <f t="shared" si="26"/>
        <v>2.3732687269607959</v>
      </c>
      <c r="O56" s="173">
        <f t="shared" si="27"/>
        <v>2.7268097968033906</v>
      </c>
      <c r="P56" s="64">
        <f t="shared" si="28"/>
        <v>0.14896798909718867</v>
      </c>
    </row>
    <row r="57" spans="1:16" ht="20.100000000000001" customHeight="1" x14ac:dyDescent="0.25">
      <c r="A57" s="44" t="s">
        <v>191</v>
      </c>
      <c r="B57" s="24">
        <v>512.24999999999989</v>
      </c>
      <c r="C57" s="160">
        <v>635.2700000000001</v>
      </c>
      <c r="D57" s="309">
        <f t="shared" si="9"/>
        <v>2.0556700738018651E-3</v>
      </c>
      <c r="E57" s="259">
        <f t="shared" si="10"/>
        <v>2.762937829223417E-3</v>
      </c>
      <c r="F57" s="64">
        <f t="shared" si="15"/>
        <v>0.24015617374328987</v>
      </c>
      <c r="H57" s="24">
        <v>135.13500000000005</v>
      </c>
      <c r="I57" s="160">
        <v>160.78499999999997</v>
      </c>
      <c r="J57" s="309">
        <f t="shared" si="11"/>
        <v>2.6139259008343819E-3</v>
      </c>
      <c r="K57" s="259">
        <f t="shared" si="12"/>
        <v>3.302892599324606E-3</v>
      </c>
      <c r="L57" s="64">
        <f t="shared" si="16"/>
        <v>0.18981018981018916</v>
      </c>
      <c r="N57" s="39">
        <f t="shared" si="13"/>
        <v>2.6380673499267946</v>
      </c>
      <c r="O57" s="173">
        <f t="shared" si="14"/>
        <v>2.5309710831614893</v>
      </c>
      <c r="P57" s="64">
        <f t="shared" si="8"/>
        <v>-4.0596486957877383E-2</v>
      </c>
    </row>
    <row r="58" spans="1:16" ht="20.100000000000001" customHeight="1" x14ac:dyDescent="0.25">
      <c r="A58" s="44" t="s">
        <v>196</v>
      </c>
      <c r="B58" s="24">
        <v>586.40000000000009</v>
      </c>
      <c r="C58" s="160">
        <v>559.16</v>
      </c>
      <c r="D58" s="309">
        <f t="shared" si="9"/>
        <v>2.3532355905854841E-3</v>
      </c>
      <c r="E58" s="259">
        <f t="shared" si="10"/>
        <v>2.4319176359478105E-3</v>
      </c>
      <c r="F58" s="64">
        <f t="shared" si="15"/>
        <v>-4.6452933151432674E-2</v>
      </c>
      <c r="H58" s="24">
        <v>163.661</v>
      </c>
      <c r="I58" s="160">
        <v>129.94999999999999</v>
      </c>
      <c r="J58" s="309">
        <f t="shared" si="11"/>
        <v>3.1657063444441164E-3</v>
      </c>
      <c r="K58" s="259">
        <f t="shared" si="12"/>
        <v>2.6694709909645341E-3</v>
      </c>
      <c r="L58" s="64">
        <f t="shared" si="16"/>
        <v>-0.20598065513469924</v>
      </c>
      <c r="N58" s="39">
        <f t="shared" si="13"/>
        <v>2.7909447476125511</v>
      </c>
      <c r="O58" s="173">
        <f t="shared" si="14"/>
        <v>2.3240217469060735</v>
      </c>
      <c r="P58" s="64">
        <f t="shared" si="8"/>
        <v>-0.1672992634862786</v>
      </c>
    </row>
    <row r="59" spans="1:16" ht="20.100000000000001" customHeight="1" x14ac:dyDescent="0.25">
      <c r="A59" s="44" t="s">
        <v>212</v>
      </c>
      <c r="B59" s="24">
        <v>77.159999999999982</v>
      </c>
      <c r="C59" s="160">
        <v>90.149999999999991</v>
      </c>
      <c r="D59" s="309">
        <f t="shared" si="9"/>
        <v>3.0964471038467917E-4</v>
      </c>
      <c r="E59" s="259">
        <f t="shared" si="10"/>
        <v>3.9208343744312019E-4</v>
      </c>
      <c r="F59" s="64">
        <f>(C59-B59)/B59</f>
        <v>0.16835147744945583</v>
      </c>
      <c r="H59" s="24">
        <v>25.498000000000001</v>
      </c>
      <c r="I59" s="160">
        <v>34.718999999999994</v>
      </c>
      <c r="J59" s="309">
        <f t="shared" si="11"/>
        <v>4.9320962459374E-4</v>
      </c>
      <c r="K59" s="259">
        <f t="shared" si="12"/>
        <v>7.1320787483876609E-4</v>
      </c>
      <c r="L59" s="64">
        <f>(I59-H59)/H59</f>
        <v>0.3616362067613143</v>
      </c>
      <c r="N59" s="39">
        <f t="shared" si="13"/>
        <v>3.3045619491964757</v>
      </c>
      <c r="O59" s="173">
        <f t="shared" si="14"/>
        <v>3.8512479201331113</v>
      </c>
      <c r="P59" s="64">
        <f>(O59-N59)/N59</f>
        <v>0.16543371839936777</v>
      </c>
    </row>
    <row r="60" spans="1:16" ht="20.100000000000001" customHeight="1" x14ac:dyDescent="0.25">
      <c r="A60" s="44" t="s">
        <v>218</v>
      </c>
      <c r="B60" s="24">
        <v>81.99</v>
      </c>
      <c r="C60" s="160">
        <v>83.740000000000009</v>
      </c>
      <c r="D60" s="309">
        <f t="shared" si="9"/>
        <v>3.2902760244219608E-4</v>
      </c>
      <c r="E60" s="259">
        <f t="shared" si="10"/>
        <v>3.6420484804755289E-4</v>
      </c>
      <c r="F60" s="64">
        <f>(C60-B60)/B60</f>
        <v>2.1344066349554998E-2</v>
      </c>
      <c r="H60" s="24">
        <v>33.550000000000011</v>
      </c>
      <c r="I60" s="160">
        <v>32.914999999999999</v>
      </c>
      <c r="J60" s="309">
        <f t="shared" si="11"/>
        <v>6.4896003236018438E-4</v>
      </c>
      <c r="K60" s="259">
        <f t="shared" si="12"/>
        <v>6.7614957805000112E-4</v>
      </c>
      <c r="L60" s="64">
        <f>(I60-H60)/H60</f>
        <v>-1.8926974664679942E-2</v>
      </c>
      <c r="N60" s="39">
        <f t="shared" si="13"/>
        <v>4.0919624344432268</v>
      </c>
      <c r="O60" s="173">
        <f t="shared" si="14"/>
        <v>3.9306185813231425</v>
      </c>
      <c r="P60" s="64">
        <f>(O60-N60)/N60</f>
        <v>-3.9429456087379168E-2</v>
      </c>
    </row>
    <row r="61" spans="1:16" ht="20.100000000000001" customHeight="1" thickBot="1" x14ac:dyDescent="0.3">
      <c r="A61" s="13" t="s">
        <v>17</v>
      </c>
      <c r="B61" s="24">
        <f>B62-SUM(B39:B60)</f>
        <v>574.30000000004657</v>
      </c>
      <c r="C61" s="160">
        <f>C62-SUM(C39:C60)</f>
        <v>378</v>
      </c>
      <c r="D61" s="309">
        <f t="shared" si="9"/>
        <v>2.3046780349136303E-3</v>
      </c>
      <c r="E61" s="259">
        <f t="shared" si="10"/>
        <v>1.6440104198946141E-3</v>
      </c>
      <c r="F61" s="64">
        <f t="shared" si="15"/>
        <v>-0.34180741772598061</v>
      </c>
      <c r="H61" s="24">
        <f>H62-SUM(H39:H60)</f>
        <v>98.097999999983585</v>
      </c>
      <c r="I61" s="160">
        <f>I62-SUM(I39:I60)</f>
        <v>101.96999999998661</v>
      </c>
      <c r="J61" s="309">
        <f t="shared" si="11"/>
        <v>1.8975165798646406E-3</v>
      </c>
      <c r="K61" s="259">
        <f t="shared" si="12"/>
        <v>2.0946976294622379E-3</v>
      </c>
      <c r="L61" s="64">
        <f t="shared" si="16"/>
        <v>3.9470733348321831E-2</v>
      </c>
      <c r="N61" s="39">
        <f t="shared" si="13"/>
        <v>1.7081316385160306</v>
      </c>
      <c r="O61" s="173">
        <f t="shared" si="14"/>
        <v>2.6976190476186934</v>
      </c>
      <c r="P61" s="64">
        <f t="shared" si="8"/>
        <v>0.57928053482007835</v>
      </c>
    </row>
    <row r="62" spans="1:16" ht="26.25" customHeight="1" thickBot="1" x14ac:dyDescent="0.3">
      <c r="A62" s="17" t="s">
        <v>18</v>
      </c>
      <c r="B62" s="46">
        <v>249188.82000000009</v>
      </c>
      <c r="C62" s="171">
        <v>229925.54999999996</v>
      </c>
      <c r="D62" s="315">
        <f>SUM(D39:D61)</f>
        <v>1.0000000000000002</v>
      </c>
      <c r="E62" s="316">
        <f>SUM(E39:E61)</f>
        <v>1</v>
      </c>
      <c r="F62" s="69">
        <f t="shared" si="15"/>
        <v>-7.730390954136758E-2</v>
      </c>
      <c r="G62" s="2"/>
      <c r="H62" s="46">
        <v>51698.098999999995</v>
      </c>
      <c r="I62" s="171">
        <v>48680.056999999993</v>
      </c>
      <c r="J62" s="315">
        <f>SUM(J39:J61)</f>
        <v>0.99999999999999956</v>
      </c>
      <c r="K62" s="316">
        <f>SUM(K39:K61)</f>
        <v>0.99999999999999967</v>
      </c>
      <c r="L62" s="69">
        <f t="shared" si="16"/>
        <v>-5.8378200714885115E-2</v>
      </c>
      <c r="M62" s="2"/>
      <c r="N62" s="34">
        <f t="shared" si="13"/>
        <v>2.0746556366373086</v>
      </c>
      <c r="O62" s="166">
        <f t="shared" si="14"/>
        <v>2.1172095489170299</v>
      </c>
      <c r="P62" s="69">
        <f t="shared" si="8"/>
        <v>2.0511313554038589E-2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F66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164</v>
      </c>
      <c r="B68" s="45">
        <v>56624.020000000004</v>
      </c>
      <c r="C68" s="167">
        <v>53112.599999999977</v>
      </c>
      <c r="D68" s="309">
        <f>B68/$B$96</f>
        <v>0.15460551661689254</v>
      </c>
      <c r="E68" s="308">
        <f>C68/$C$96</f>
        <v>0.14212885652830426</v>
      </c>
      <c r="F68" s="73">
        <f t="shared" ref="F68:F80" si="29">(C68-B68)/B68</f>
        <v>-6.2012905477216683E-2</v>
      </c>
      <c r="H68" s="24">
        <v>15193.166999999999</v>
      </c>
      <c r="I68" s="167">
        <v>15270.070000000002</v>
      </c>
      <c r="J68" s="307">
        <f>H68/$H$96</f>
        <v>0.19058964649841503</v>
      </c>
      <c r="K68" s="308">
        <f>I68/$I$96</f>
        <v>0.17759818203565056</v>
      </c>
      <c r="L68" s="73">
        <f t="shared" ref="L68:L80" si="30">(I68-H68)/H68</f>
        <v>5.0616833211931432E-3</v>
      </c>
      <c r="N68" s="48">
        <f t="shared" ref="N68:N96" si="31">(H68/B68)*10</f>
        <v>2.6831664371409869</v>
      </c>
      <c r="O68" s="169">
        <f t="shared" ref="O68:O96" si="32">(I68/C68)*10</f>
        <v>2.8750371851500409</v>
      </c>
      <c r="P68" s="73">
        <f t="shared" si="8"/>
        <v>7.1509074261341538E-2</v>
      </c>
    </row>
    <row r="69" spans="1:16" ht="20.100000000000001" customHeight="1" x14ac:dyDescent="0.25">
      <c r="A69" s="44" t="s">
        <v>166</v>
      </c>
      <c r="B69" s="24">
        <v>52280.430000000015</v>
      </c>
      <c r="C69" s="160">
        <v>46640.989999999991</v>
      </c>
      <c r="D69" s="309">
        <f t="shared" ref="D69:D95" si="33">B69/$B$96</f>
        <v>0.14274583275972438</v>
      </c>
      <c r="E69" s="259">
        <f t="shared" ref="E69:E95" si="34">C69/$C$96</f>
        <v>0.12481088434849875</v>
      </c>
      <c r="F69" s="64">
        <f t="shared" si="29"/>
        <v>-0.10786904392331935</v>
      </c>
      <c r="H69" s="24">
        <v>14340.384999999997</v>
      </c>
      <c r="I69" s="160">
        <v>13096.007</v>
      </c>
      <c r="J69" s="258">
        <f t="shared" ref="J69:J96" si="35">H69/$H$96</f>
        <v>0.1798919809017549</v>
      </c>
      <c r="K69" s="259">
        <f t="shared" ref="K69:K96" si="36">I69/$I$96</f>
        <v>0.1523127945796027</v>
      </c>
      <c r="L69" s="64">
        <f t="shared" si="30"/>
        <v>-8.6774378791085266E-2</v>
      </c>
      <c r="N69" s="47">
        <f t="shared" si="31"/>
        <v>2.7429738049208838</v>
      </c>
      <c r="O69" s="163">
        <f t="shared" si="32"/>
        <v>2.8078321236320249</v>
      </c>
      <c r="P69" s="64">
        <f t="shared" si="8"/>
        <v>2.3645256325374144E-2</v>
      </c>
    </row>
    <row r="70" spans="1:16" ht="20.100000000000001" customHeight="1" x14ac:dyDescent="0.25">
      <c r="A70" s="44" t="s">
        <v>165</v>
      </c>
      <c r="B70" s="24">
        <v>27970.480000000003</v>
      </c>
      <c r="C70" s="160">
        <v>34200.32</v>
      </c>
      <c r="D70" s="309">
        <f t="shared" si="33"/>
        <v>7.6370249064309823E-2</v>
      </c>
      <c r="E70" s="259">
        <f t="shared" si="34"/>
        <v>9.1519759426239661E-2</v>
      </c>
      <c r="F70" s="64">
        <f t="shared" si="29"/>
        <v>0.22272910582871641</v>
      </c>
      <c r="H70" s="24">
        <v>8511.0959999999995</v>
      </c>
      <c r="I70" s="160">
        <v>11725.402999999998</v>
      </c>
      <c r="J70" s="258">
        <f t="shared" si="35"/>
        <v>0.10676686289001326</v>
      </c>
      <c r="K70" s="259">
        <f t="shared" si="36"/>
        <v>0.13637201770753918</v>
      </c>
      <c r="L70" s="64">
        <f t="shared" si="30"/>
        <v>0.37766076190422471</v>
      </c>
      <c r="N70" s="47">
        <f t="shared" si="31"/>
        <v>3.0428852132677013</v>
      </c>
      <c r="O70" s="163">
        <f t="shared" si="32"/>
        <v>3.42844833030802</v>
      </c>
      <c r="P70" s="64">
        <f t="shared" si="8"/>
        <v>0.12670971463503519</v>
      </c>
    </row>
    <row r="71" spans="1:16" ht="20.100000000000001" customHeight="1" x14ac:dyDescent="0.25">
      <c r="A71" s="44" t="s">
        <v>167</v>
      </c>
      <c r="B71" s="24">
        <v>33793.179999999993</v>
      </c>
      <c r="C71" s="160">
        <v>38655.169999999984</v>
      </c>
      <c r="D71" s="309">
        <f t="shared" si="33"/>
        <v>9.2268476382066117E-2</v>
      </c>
      <c r="E71" s="259">
        <f t="shared" si="34"/>
        <v>0.10344089935358486</v>
      </c>
      <c r="F71" s="64">
        <f t="shared" si="29"/>
        <v>0.14387488836504855</v>
      </c>
      <c r="H71" s="24">
        <v>8115.3800000000028</v>
      </c>
      <c r="I71" s="160">
        <v>9672.8110000000015</v>
      </c>
      <c r="J71" s="258">
        <f t="shared" si="35"/>
        <v>0.10180283053561565</v>
      </c>
      <c r="K71" s="259">
        <f t="shared" si="36"/>
        <v>0.1124993957967739</v>
      </c>
      <c r="L71" s="64">
        <f t="shared" si="30"/>
        <v>0.19191103805367071</v>
      </c>
      <c r="N71" s="47">
        <f t="shared" si="31"/>
        <v>2.4014845599023249</v>
      </c>
      <c r="O71" s="163">
        <f t="shared" si="32"/>
        <v>2.5023330643740556</v>
      </c>
      <c r="P71" s="64">
        <f t="shared" si="8"/>
        <v>4.1994233964940605E-2</v>
      </c>
    </row>
    <row r="72" spans="1:16" ht="20.100000000000001" customHeight="1" x14ac:dyDescent="0.25">
      <c r="A72" s="44" t="s">
        <v>172</v>
      </c>
      <c r="B72" s="24">
        <v>56689.139999999992</v>
      </c>
      <c r="C72" s="160">
        <v>76797.289999999979</v>
      </c>
      <c r="D72" s="309">
        <f t="shared" si="33"/>
        <v>0.15478331945113305</v>
      </c>
      <c r="E72" s="259">
        <f t="shared" si="34"/>
        <v>0.20550888136096854</v>
      </c>
      <c r="F72" s="64">
        <f t="shared" si="29"/>
        <v>0.35470903245312929</v>
      </c>
      <c r="H72" s="24">
        <v>6350.9710000000005</v>
      </c>
      <c r="I72" s="160">
        <v>9105.2420000000002</v>
      </c>
      <c r="J72" s="258">
        <f t="shared" si="35"/>
        <v>7.96693222559645E-2</v>
      </c>
      <c r="K72" s="259">
        <f t="shared" si="36"/>
        <v>0.10589829818688787</v>
      </c>
      <c r="L72" s="64">
        <f t="shared" si="30"/>
        <v>0.4336771495256394</v>
      </c>
      <c r="N72" s="47">
        <f t="shared" si="31"/>
        <v>1.1203152843736917</v>
      </c>
      <c r="O72" s="163">
        <f t="shared" si="32"/>
        <v>1.1856202217552212</v>
      </c>
      <c r="P72" s="64">
        <f t="shared" ref="P72:P80" si="37">(O72-N72)/N72</f>
        <v>5.8291570500207925E-2</v>
      </c>
    </row>
    <row r="73" spans="1:16" ht="20.100000000000001" customHeight="1" x14ac:dyDescent="0.25">
      <c r="A73" s="44" t="s">
        <v>171</v>
      </c>
      <c r="B73" s="24">
        <v>25571.989999999998</v>
      </c>
      <c r="C73" s="160">
        <v>23725.670000000002</v>
      </c>
      <c r="D73" s="309">
        <f t="shared" si="33"/>
        <v>6.9821441940575921E-2</v>
      </c>
      <c r="E73" s="259">
        <f t="shared" si="34"/>
        <v>6.3489686956915953E-2</v>
      </c>
      <c r="F73" s="64">
        <f t="shared" si="29"/>
        <v>-7.2200872908209188E-2</v>
      </c>
      <c r="H73" s="24">
        <v>7444.99</v>
      </c>
      <c r="I73" s="160">
        <v>8275.9980000000014</v>
      </c>
      <c r="J73" s="258">
        <f t="shared" si="35"/>
        <v>9.3393168934708268E-2</v>
      </c>
      <c r="K73" s="259">
        <f t="shared" si="36"/>
        <v>9.6253795780286533E-2</v>
      </c>
      <c r="L73" s="64">
        <f t="shared" si="30"/>
        <v>0.1116197604026334</v>
      </c>
      <c r="N73" s="47">
        <f t="shared" si="31"/>
        <v>2.9113846830066805</v>
      </c>
      <c r="O73" s="163">
        <f t="shared" si="32"/>
        <v>3.4882041265852557</v>
      </c>
      <c r="P73" s="64">
        <f t="shared" si="37"/>
        <v>0.19812546481589483</v>
      </c>
    </row>
    <row r="74" spans="1:16" ht="20.100000000000001" customHeight="1" x14ac:dyDescent="0.25">
      <c r="A74" s="44" t="s">
        <v>178</v>
      </c>
      <c r="B74" s="24">
        <v>12537.450000000004</v>
      </c>
      <c r="C74" s="160">
        <v>10215.009999999998</v>
      </c>
      <c r="D74" s="309">
        <f t="shared" si="33"/>
        <v>3.4232096808182462E-2</v>
      </c>
      <c r="E74" s="259">
        <f t="shared" si="34"/>
        <v>2.7335278083264494E-2</v>
      </c>
      <c r="F74" s="64">
        <f t="shared" si="29"/>
        <v>-0.18524022029998166</v>
      </c>
      <c r="H74" s="24">
        <v>3053.5699999999997</v>
      </c>
      <c r="I74" s="160">
        <v>2581.7579999999994</v>
      </c>
      <c r="J74" s="258">
        <f t="shared" si="35"/>
        <v>3.8305300458960606E-2</v>
      </c>
      <c r="K74" s="259">
        <f t="shared" si="36"/>
        <v>3.0027074352376705E-2</v>
      </c>
      <c r="L74" s="64">
        <f t="shared" si="30"/>
        <v>-0.15451160444987355</v>
      </c>
      <c r="N74" s="47">
        <f t="shared" si="31"/>
        <v>2.4355590650411356</v>
      </c>
      <c r="O74" s="163">
        <f t="shared" si="32"/>
        <v>2.5274160279823512</v>
      </c>
      <c r="P74" s="64">
        <f t="shared" si="37"/>
        <v>3.7714939563440297E-2</v>
      </c>
    </row>
    <row r="75" spans="1:16" ht="20.100000000000001" customHeight="1" x14ac:dyDescent="0.25">
      <c r="A75" s="44" t="s">
        <v>182</v>
      </c>
      <c r="B75" s="24">
        <v>9038.3900000000031</v>
      </c>
      <c r="C75" s="160">
        <v>5635.73</v>
      </c>
      <c r="D75" s="309">
        <f t="shared" si="33"/>
        <v>2.4678307109508576E-2</v>
      </c>
      <c r="E75" s="259">
        <f t="shared" si="34"/>
        <v>1.5081164556098937E-2</v>
      </c>
      <c r="F75" s="64">
        <f t="shared" si="29"/>
        <v>-0.37646749033843441</v>
      </c>
      <c r="H75" s="24">
        <v>2586.8450000000007</v>
      </c>
      <c r="I75" s="160">
        <v>1578.9450000000002</v>
      </c>
      <c r="J75" s="258">
        <f t="shared" si="35"/>
        <v>3.2450500550424581E-2</v>
      </c>
      <c r="K75" s="259">
        <f t="shared" si="36"/>
        <v>1.8363881863952179E-2</v>
      </c>
      <c r="L75" s="64">
        <f t="shared" si="30"/>
        <v>-0.38962519980903387</v>
      </c>
      <c r="N75" s="47">
        <f t="shared" si="31"/>
        <v>2.8620639295272721</v>
      </c>
      <c r="O75" s="163">
        <f t="shared" si="32"/>
        <v>2.8016689940788506</v>
      </c>
      <c r="P75" s="64">
        <f t="shared" si="37"/>
        <v>-2.1101882045799339E-2</v>
      </c>
    </row>
    <row r="76" spans="1:16" ht="20.100000000000001" customHeight="1" x14ac:dyDescent="0.25">
      <c r="A76" s="44" t="s">
        <v>185</v>
      </c>
      <c r="B76" s="24">
        <v>21944.6</v>
      </c>
      <c r="C76" s="160">
        <v>19042.809999999998</v>
      </c>
      <c r="D76" s="309">
        <f t="shared" si="33"/>
        <v>5.9917261613553041E-2</v>
      </c>
      <c r="E76" s="259">
        <f t="shared" si="34"/>
        <v>5.0958394248930734E-2</v>
      </c>
      <c r="F76" s="64">
        <f t="shared" si="29"/>
        <v>-0.13223253100990681</v>
      </c>
      <c r="H76" s="24">
        <v>1369.597</v>
      </c>
      <c r="I76" s="160">
        <v>1410.0400000000002</v>
      </c>
      <c r="J76" s="258">
        <f t="shared" si="35"/>
        <v>1.718081609155548E-2</v>
      </c>
      <c r="K76" s="259">
        <f t="shared" si="36"/>
        <v>1.6399436322004333E-2</v>
      </c>
      <c r="L76" s="64">
        <f t="shared" si="30"/>
        <v>2.9529124260640329E-2</v>
      </c>
      <c r="N76" s="47">
        <f t="shared" si="31"/>
        <v>0.62411572778724611</v>
      </c>
      <c r="O76" s="163">
        <f t="shared" si="32"/>
        <v>0.74045794712019941</v>
      </c>
      <c r="P76" s="64">
        <f t="shared" si="37"/>
        <v>0.18641129225413949</v>
      </c>
    </row>
    <row r="77" spans="1:16" ht="20.100000000000001" customHeight="1" x14ac:dyDescent="0.25">
      <c r="A77" s="44" t="s">
        <v>181</v>
      </c>
      <c r="B77" s="24">
        <v>4634.33</v>
      </c>
      <c r="C77" s="160">
        <v>3340.6500000000005</v>
      </c>
      <c r="D77" s="309">
        <f t="shared" si="33"/>
        <v>1.2653516719992038E-2</v>
      </c>
      <c r="E77" s="259">
        <f t="shared" si="34"/>
        <v>8.9395503997409254E-3</v>
      </c>
      <c r="F77" s="64">
        <f t="shared" si="29"/>
        <v>-0.27915146310254113</v>
      </c>
      <c r="H77" s="24">
        <v>1283.57</v>
      </c>
      <c r="I77" s="160">
        <v>1256.0190000000002</v>
      </c>
      <c r="J77" s="258">
        <f t="shared" si="35"/>
        <v>1.6101656261395043E-2</v>
      </c>
      <c r="K77" s="259">
        <f t="shared" si="36"/>
        <v>1.4608098784238435E-2</v>
      </c>
      <c r="L77" s="64">
        <f t="shared" si="30"/>
        <v>-2.1464353327048546E-2</v>
      </c>
      <c r="N77" s="47">
        <f t="shared" si="31"/>
        <v>2.7696991798167154</v>
      </c>
      <c r="O77" s="163">
        <f t="shared" si="32"/>
        <v>3.7598042297157743</v>
      </c>
      <c r="P77" s="64">
        <f t="shared" si="37"/>
        <v>0.35747746799151631</v>
      </c>
    </row>
    <row r="78" spans="1:16" ht="20.100000000000001" customHeight="1" x14ac:dyDescent="0.25">
      <c r="A78" s="44" t="s">
        <v>186</v>
      </c>
      <c r="B78" s="24">
        <v>2482.3500000000004</v>
      </c>
      <c r="C78" s="160">
        <v>4578.07</v>
      </c>
      <c r="D78" s="309">
        <f t="shared" si="33"/>
        <v>6.7777774197936361E-3</v>
      </c>
      <c r="E78" s="259">
        <f t="shared" si="34"/>
        <v>1.2250875577669594E-2</v>
      </c>
      <c r="F78" s="64">
        <f t="shared" si="29"/>
        <v>0.84424839365923376</v>
      </c>
      <c r="H78" s="24">
        <v>670.38199999999995</v>
      </c>
      <c r="I78" s="160">
        <v>1062.1519999999998</v>
      </c>
      <c r="J78" s="258">
        <f t="shared" si="35"/>
        <v>8.4095612454533307E-3</v>
      </c>
      <c r="K78" s="259">
        <f t="shared" si="36"/>
        <v>1.2353333301388289E-2</v>
      </c>
      <c r="L78" s="64">
        <f t="shared" si="30"/>
        <v>0.584398149114982</v>
      </c>
      <c r="N78" s="47">
        <f t="shared" si="31"/>
        <v>2.7005941950168184</v>
      </c>
      <c r="O78" s="163">
        <f t="shared" si="32"/>
        <v>2.3200868488249413</v>
      </c>
      <c r="P78" s="64">
        <f t="shared" si="37"/>
        <v>-0.14089763908031633</v>
      </c>
    </row>
    <row r="79" spans="1:16" ht="20.100000000000001" customHeight="1" x14ac:dyDescent="0.25">
      <c r="A79" s="44" t="s">
        <v>199</v>
      </c>
      <c r="B79" s="24">
        <v>8516.6099999999988</v>
      </c>
      <c r="C79" s="160">
        <v>9679.07</v>
      </c>
      <c r="D79" s="309">
        <f t="shared" si="33"/>
        <v>2.3253645517831354E-2</v>
      </c>
      <c r="E79" s="259">
        <f t="shared" si="34"/>
        <v>2.5901107295771896E-2</v>
      </c>
      <c r="F79" s="64">
        <f t="shared" si="29"/>
        <v>0.13649327608050635</v>
      </c>
      <c r="H79" s="24">
        <v>869.0200000000001</v>
      </c>
      <c r="I79" s="160">
        <v>1054.1379999999999</v>
      </c>
      <c r="J79" s="258">
        <f t="shared" si="35"/>
        <v>1.0901362079417191E-2</v>
      </c>
      <c r="K79" s="259">
        <f t="shared" si="36"/>
        <v>1.2260126667048453E-2</v>
      </c>
      <c r="L79" s="64">
        <f t="shared" si="30"/>
        <v>0.21301926307794966</v>
      </c>
      <c r="N79" s="47">
        <f t="shared" si="31"/>
        <v>1.020382523093109</v>
      </c>
      <c r="O79" s="163">
        <f t="shared" si="32"/>
        <v>1.0890901708531913</v>
      </c>
      <c r="P79" s="64">
        <f t="shared" si="37"/>
        <v>6.7335186760948476E-2</v>
      </c>
    </row>
    <row r="80" spans="1:16" ht="20.100000000000001" customHeight="1" x14ac:dyDescent="0.25">
      <c r="A80" s="44" t="s">
        <v>187</v>
      </c>
      <c r="B80" s="24">
        <v>8030.3499999999995</v>
      </c>
      <c r="C80" s="160">
        <v>4260.6499999999996</v>
      </c>
      <c r="D80" s="309">
        <f t="shared" si="33"/>
        <v>2.1925967290285339E-2</v>
      </c>
      <c r="E80" s="259">
        <f t="shared" si="34"/>
        <v>1.1401462413199876E-2</v>
      </c>
      <c r="F80" s="64">
        <f t="shared" si="29"/>
        <v>-0.46943159389067723</v>
      </c>
      <c r="H80" s="24">
        <v>1649.7930000000001</v>
      </c>
      <c r="I80" s="160">
        <v>823.73099999999999</v>
      </c>
      <c r="J80" s="258">
        <f t="shared" si="35"/>
        <v>2.0695715690188861E-2</v>
      </c>
      <c r="K80" s="259">
        <f t="shared" si="36"/>
        <v>9.5803835926363441E-3</v>
      </c>
      <c r="L80" s="64">
        <f t="shared" si="30"/>
        <v>-0.50070645226401134</v>
      </c>
      <c r="N80" s="47">
        <f t="shared" si="31"/>
        <v>2.0544471909692605</v>
      </c>
      <c r="O80" s="163">
        <f t="shared" si="32"/>
        <v>1.9333458509851784</v>
      </c>
      <c r="P80" s="64">
        <f t="shared" si="37"/>
        <v>-5.8945949312500044E-2</v>
      </c>
    </row>
    <row r="81" spans="1:16" ht="20.100000000000001" customHeight="1" x14ac:dyDescent="0.25">
      <c r="A81" s="44" t="s">
        <v>202</v>
      </c>
      <c r="B81" s="24">
        <v>4107.4799999999996</v>
      </c>
      <c r="C81" s="160">
        <v>3732.2300000000005</v>
      </c>
      <c r="D81" s="309">
        <f t="shared" si="33"/>
        <v>1.1215012063671101E-2</v>
      </c>
      <c r="E81" s="259">
        <f t="shared" si="34"/>
        <v>9.9874150804259883E-3</v>
      </c>
      <c r="F81" s="64">
        <f t="shared" ref="F81:F83" si="38">(C81-B81)/B81</f>
        <v>-9.1357718114269362E-2</v>
      </c>
      <c r="H81" s="24">
        <v>684.81099999999992</v>
      </c>
      <c r="I81" s="160">
        <v>737.84300000000007</v>
      </c>
      <c r="J81" s="258">
        <f t="shared" si="35"/>
        <v>8.5905648511746154E-3</v>
      </c>
      <c r="K81" s="259">
        <f t="shared" si="36"/>
        <v>8.5814652734224877E-3</v>
      </c>
      <c r="L81" s="64">
        <f t="shared" ref="L81:L87" si="39">(I81-H81)/H81</f>
        <v>7.7440344854273896E-2</v>
      </c>
      <c r="N81" s="47">
        <f t="shared" si="31"/>
        <v>1.6672290552845053</v>
      </c>
      <c r="O81" s="163">
        <f t="shared" si="32"/>
        <v>1.9769494377356165</v>
      </c>
      <c r="P81" s="64">
        <f t="shared" ref="P81:P83" si="40">(O81-N81)/N81</f>
        <v>0.1857695446641906</v>
      </c>
    </row>
    <row r="82" spans="1:16" ht="20.100000000000001" customHeight="1" x14ac:dyDescent="0.25">
      <c r="A82" s="44" t="s">
        <v>201</v>
      </c>
      <c r="B82" s="24">
        <v>4357.2100000000009</v>
      </c>
      <c r="C82" s="160">
        <v>2109.17</v>
      </c>
      <c r="D82" s="309">
        <f t="shared" si="33"/>
        <v>1.189687173496849E-2</v>
      </c>
      <c r="E82" s="259">
        <f t="shared" si="34"/>
        <v>5.6441206102469778E-3</v>
      </c>
      <c r="F82" s="64">
        <f t="shared" si="38"/>
        <v>-0.51593565607349667</v>
      </c>
      <c r="H82" s="24">
        <v>1600.527</v>
      </c>
      <c r="I82" s="160">
        <v>710.60499999999979</v>
      </c>
      <c r="J82" s="258">
        <f t="shared" si="35"/>
        <v>2.0077701715591537E-2</v>
      </c>
      <c r="K82" s="259">
        <f t="shared" si="36"/>
        <v>8.2646743692362523E-3</v>
      </c>
      <c r="L82" s="64">
        <f t="shared" si="39"/>
        <v>-0.55601811153451342</v>
      </c>
      <c r="N82" s="47">
        <f t="shared" si="31"/>
        <v>3.6732840510326552</v>
      </c>
      <c r="O82" s="163">
        <f t="shared" si="32"/>
        <v>3.3691215027712311</v>
      </c>
      <c r="P82" s="64">
        <f t="shared" si="40"/>
        <v>-8.2803982495150655E-2</v>
      </c>
    </row>
    <row r="83" spans="1:16" ht="20.100000000000001" customHeight="1" x14ac:dyDescent="0.25">
      <c r="A83" s="44" t="s">
        <v>203</v>
      </c>
      <c r="B83" s="24">
        <v>153.5</v>
      </c>
      <c r="C83" s="160">
        <v>3231.84</v>
      </c>
      <c r="D83" s="309">
        <f t="shared" si="33"/>
        <v>4.1911448181695694E-4</v>
      </c>
      <c r="E83" s="259">
        <f t="shared" si="34"/>
        <v>8.6483757843230247E-3</v>
      </c>
      <c r="F83" s="64">
        <f t="shared" si="38"/>
        <v>20.054332247557003</v>
      </c>
      <c r="H83" s="24">
        <v>43.634</v>
      </c>
      <c r="I83" s="160">
        <v>694.75999999999988</v>
      </c>
      <c r="J83" s="258">
        <f t="shared" si="35"/>
        <v>5.4736373498111626E-4</v>
      </c>
      <c r="K83" s="259">
        <f t="shared" si="36"/>
        <v>8.080389477657178E-3</v>
      </c>
      <c r="L83" s="64">
        <f t="shared" si="39"/>
        <v>14.92244579914745</v>
      </c>
      <c r="N83" s="47">
        <f t="shared" si="31"/>
        <v>2.8426058631921824</v>
      </c>
      <c r="O83" s="163">
        <f t="shared" si="32"/>
        <v>2.1497351354027421</v>
      </c>
      <c r="P83" s="64">
        <f t="shared" si="40"/>
        <v>-0.24374491615638974</v>
      </c>
    </row>
    <row r="84" spans="1:16" ht="20.100000000000001" customHeight="1" x14ac:dyDescent="0.25">
      <c r="A84" s="44" t="s">
        <v>204</v>
      </c>
      <c r="B84" s="24">
        <v>14866.959999999997</v>
      </c>
      <c r="C84" s="160">
        <v>12699.810000000001</v>
      </c>
      <c r="D84" s="309">
        <f t="shared" si="33"/>
        <v>4.0592561801911564E-2</v>
      </c>
      <c r="E84" s="259">
        <f t="shared" si="34"/>
        <v>3.3984581312658857E-2</v>
      </c>
      <c r="F84" s="64">
        <f t="shared" ref="F84:F87" si="41">(C84-B84)/B84</f>
        <v>-0.14576954535426181</v>
      </c>
      <c r="H84" s="24">
        <v>659.74099999999987</v>
      </c>
      <c r="I84" s="160">
        <v>629.23800000000017</v>
      </c>
      <c r="J84" s="258">
        <f t="shared" si="35"/>
        <v>8.2760759472011863E-3</v>
      </c>
      <c r="K84" s="259">
        <f t="shared" si="36"/>
        <v>7.318337431835526E-3</v>
      </c>
      <c r="L84" s="64">
        <f t="shared" ref="L84:L85" si="42">(I84-H84)/H84</f>
        <v>-4.623481032708246E-2</v>
      </c>
      <c r="N84" s="47">
        <f t="shared" si="31"/>
        <v>0.44376321722800088</v>
      </c>
      <c r="O84" s="163">
        <f t="shared" si="32"/>
        <v>0.49547040467534559</v>
      </c>
      <c r="P84" s="64">
        <f t="shared" ref="P84:P86" si="43">(O84-N84)/N84</f>
        <v>0.11651976874139637</v>
      </c>
    </row>
    <row r="85" spans="1:16" ht="20.100000000000001" customHeight="1" x14ac:dyDescent="0.25">
      <c r="A85" s="44" t="s">
        <v>205</v>
      </c>
      <c r="B85" s="24">
        <v>868.29</v>
      </c>
      <c r="C85" s="160">
        <v>2610.6</v>
      </c>
      <c r="D85" s="309">
        <f t="shared" si="33"/>
        <v>2.3707681655820555E-3</v>
      </c>
      <c r="E85" s="259">
        <f t="shared" si="34"/>
        <v>6.9859429373216762E-3</v>
      </c>
      <c r="F85" s="64">
        <f t="shared" si="41"/>
        <v>2.0065991776940884</v>
      </c>
      <c r="H85" s="24">
        <v>228.58</v>
      </c>
      <c r="I85" s="160">
        <v>609.66800000000001</v>
      </c>
      <c r="J85" s="258">
        <f t="shared" si="35"/>
        <v>2.8674062094234671E-3</v>
      </c>
      <c r="K85" s="259">
        <f t="shared" si="36"/>
        <v>7.0907290173071241E-3</v>
      </c>
      <c r="L85" s="64">
        <f t="shared" si="42"/>
        <v>1.6671974800944962</v>
      </c>
      <c r="N85" s="47">
        <f t="shared" si="31"/>
        <v>2.6325306061338956</v>
      </c>
      <c r="O85" s="163">
        <f t="shared" si="32"/>
        <v>2.3353558568911361</v>
      </c>
      <c r="P85" s="64">
        <f t="shared" si="43"/>
        <v>-0.11288558186192824</v>
      </c>
    </row>
    <row r="86" spans="1:16" ht="20.100000000000001" customHeight="1" x14ac:dyDescent="0.25">
      <c r="A86" s="44" t="s">
        <v>184</v>
      </c>
      <c r="B86" s="24">
        <v>91.77</v>
      </c>
      <c r="C86" s="160">
        <v>319.95999999999998</v>
      </c>
      <c r="D86" s="309">
        <f t="shared" si="33"/>
        <v>2.5056766121395527E-4</v>
      </c>
      <c r="E86" s="259">
        <f t="shared" si="34"/>
        <v>8.5621018241992003E-4</v>
      </c>
      <c r="F86" s="64">
        <f t="shared" si="41"/>
        <v>2.4865424430641823</v>
      </c>
      <c r="H86" s="24">
        <v>156.15600000000001</v>
      </c>
      <c r="I86" s="160">
        <v>561.4559999999999</v>
      </c>
      <c r="J86" s="258">
        <f t="shared" si="35"/>
        <v>1.9588882843587841E-3</v>
      </c>
      <c r="K86" s="259">
        <f t="shared" si="36"/>
        <v>6.5300005103452827E-3</v>
      </c>
      <c r="L86" s="64">
        <f t="shared" si="39"/>
        <v>2.5954814416352869</v>
      </c>
      <c r="N86" s="47">
        <f t="shared" si="31"/>
        <v>17.016018306636155</v>
      </c>
      <c r="O86" s="163">
        <f t="shared" si="32"/>
        <v>17.547693461682709</v>
      </c>
      <c r="P86" s="64">
        <f t="shared" si="43"/>
        <v>3.1245567879954785E-2</v>
      </c>
    </row>
    <row r="87" spans="1:16" ht="20.100000000000001" customHeight="1" x14ac:dyDescent="0.25">
      <c r="A87" s="44" t="s">
        <v>206</v>
      </c>
      <c r="B87" s="24">
        <v>1054.3699999999999</v>
      </c>
      <c r="C87" s="160">
        <v>1126.76</v>
      </c>
      <c r="D87" s="309">
        <f t="shared" si="33"/>
        <v>2.8788386722693473E-3</v>
      </c>
      <c r="E87" s="259">
        <f t="shared" si="34"/>
        <v>3.0151999785706625E-3</v>
      </c>
      <c r="F87" s="64">
        <f t="shared" si="41"/>
        <v>6.8657112778246834E-2</v>
      </c>
      <c r="H87" s="24">
        <v>362.21400000000006</v>
      </c>
      <c r="I87" s="160">
        <v>456.39700000000005</v>
      </c>
      <c r="J87" s="258">
        <f t="shared" si="35"/>
        <v>4.5437688019079178E-3</v>
      </c>
      <c r="K87" s="259">
        <f t="shared" si="36"/>
        <v>5.3081143365108878E-3</v>
      </c>
      <c r="L87" s="64">
        <f t="shared" si="39"/>
        <v>0.26002031947964455</v>
      </c>
      <c r="N87" s="47">
        <f t="shared" ref="N87" si="44">(H87/B87)*10</f>
        <v>3.4353595037795093</v>
      </c>
      <c r="O87" s="163">
        <f t="shared" ref="O87" si="45">(I87/C87)*10</f>
        <v>4.0505254002627007</v>
      </c>
      <c r="P87" s="64">
        <f t="shared" ref="P87" si="46">(O87-N87)/N87</f>
        <v>0.1790688560560835</v>
      </c>
    </row>
    <row r="88" spans="1:16" ht="20.100000000000001" customHeight="1" x14ac:dyDescent="0.25">
      <c r="A88" s="44" t="s">
        <v>209</v>
      </c>
      <c r="B88" s="24">
        <v>49.940000000000012</v>
      </c>
      <c r="C88" s="160">
        <v>175.96000000000004</v>
      </c>
      <c r="D88" s="309">
        <f t="shared" si="33"/>
        <v>1.3635555193445493E-4</v>
      </c>
      <c r="E88" s="259">
        <f t="shared" si="34"/>
        <v>4.7086743248721458E-4</v>
      </c>
      <c r="F88" s="64">
        <f t="shared" ref="F88:F94" si="47">(C88-B88)/B88</f>
        <v>2.5234281137364838</v>
      </c>
      <c r="H88" s="24">
        <v>143.51599999999996</v>
      </c>
      <c r="I88" s="160">
        <v>419.93099999999998</v>
      </c>
      <c r="J88" s="258">
        <f t="shared" si="35"/>
        <v>1.8003266670383155E-3</v>
      </c>
      <c r="K88" s="259">
        <f t="shared" si="36"/>
        <v>4.8839974001699251E-3</v>
      </c>
      <c r="L88" s="64">
        <f t="shared" ref="L88:L94" si="48">(I88-H88)/H88</f>
        <v>1.9260221856796462</v>
      </c>
      <c r="N88" s="47">
        <f t="shared" si="31"/>
        <v>28.737685222266705</v>
      </c>
      <c r="O88" s="163">
        <f t="shared" si="32"/>
        <v>23.86513980450102</v>
      </c>
      <c r="P88" s="64">
        <f t="shared" ref="P88:P93" si="49">(O88-N88)/N88</f>
        <v>-0.16955246673765884</v>
      </c>
    </row>
    <row r="89" spans="1:16" ht="20.100000000000001" customHeight="1" x14ac:dyDescent="0.25">
      <c r="A89" s="44" t="s">
        <v>207</v>
      </c>
      <c r="B89" s="24">
        <v>1705.2100000000007</v>
      </c>
      <c r="C89" s="160">
        <v>1618.51</v>
      </c>
      <c r="D89" s="309">
        <f t="shared" si="33"/>
        <v>4.6558840751732469E-3</v>
      </c>
      <c r="E89" s="259">
        <f t="shared" si="34"/>
        <v>4.3311187096776622E-3</v>
      </c>
      <c r="F89" s="64">
        <f t="shared" si="47"/>
        <v>-5.0844177549979587E-2</v>
      </c>
      <c r="H89" s="24">
        <v>344.50399999999996</v>
      </c>
      <c r="I89" s="160">
        <v>350.20299999999997</v>
      </c>
      <c r="J89" s="258">
        <f t="shared" si="35"/>
        <v>4.3216069156147606E-3</v>
      </c>
      <c r="K89" s="259">
        <f t="shared" si="36"/>
        <v>4.0730275724624003E-3</v>
      </c>
      <c r="L89" s="64">
        <f t="shared" si="48"/>
        <v>1.6542623597984387E-2</v>
      </c>
      <c r="N89" s="47">
        <f t="shared" si="31"/>
        <v>2.0203024847379494</v>
      </c>
      <c r="O89" s="163">
        <f t="shared" si="32"/>
        <v>2.1637370173801829</v>
      </c>
      <c r="P89" s="64">
        <f t="shared" si="49"/>
        <v>7.0996563002712038E-2</v>
      </c>
    </row>
    <row r="90" spans="1:16" ht="20.100000000000001" customHeight="1" x14ac:dyDescent="0.25">
      <c r="A90" s="44" t="s">
        <v>183</v>
      </c>
      <c r="B90" s="24">
        <v>920.41999999999985</v>
      </c>
      <c r="C90" s="160">
        <v>860.33999999999992</v>
      </c>
      <c r="D90" s="309">
        <f t="shared" si="33"/>
        <v>2.5131032661495989E-3</v>
      </c>
      <c r="E90" s="259">
        <f t="shared" si="34"/>
        <v>2.3022623713687775E-3</v>
      </c>
      <c r="F90" s="64">
        <f t="shared" si="47"/>
        <v>-6.5274548575650182E-2</v>
      </c>
      <c r="H90" s="24">
        <v>329.63500000000005</v>
      </c>
      <c r="I90" s="160">
        <v>322.06900000000007</v>
      </c>
      <c r="J90" s="258">
        <f t="shared" si="35"/>
        <v>4.1350837599234604E-3</v>
      </c>
      <c r="K90" s="259">
        <f t="shared" si="36"/>
        <v>3.7458157618164125E-3</v>
      </c>
      <c r="L90" s="64">
        <f t="shared" si="48"/>
        <v>-2.2952659760037537E-2</v>
      </c>
      <c r="N90" s="47">
        <f t="shared" si="31"/>
        <v>3.5813541644032081</v>
      </c>
      <c r="O90" s="163">
        <f t="shared" si="32"/>
        <v>3.7435083804077469</v>
      </c>
      <c r="P90" s="64">
        <f t="shared" si="49"/>
        <v>4.5277347215828899E-2</v>
      </c>
    </row>
    <row r="91" spans="1:16" ht="20.100000000000001" customHeight="1" x14ac:dyDescent="0.25">
      <c r="A91" s="44" t="s">
        <v>200</v>
      </c>
      <c r="B91" s="24">
        <v>265.74000000000007</v>
      </c>
      <c r="C91" s="160">
        <v>798.09</v>
      </c>
      <c r="D91" s="309">
        <f t="shared" si="33"/>
        <v>7.2557317523151894E-4</v>
      </c>
      <c r="E91" s="259">
        <f t="shared" si="34"/>
        <v>2.1356819117624519E-3</v>
      </c>
      <c r="F91" s="64">
        <f t="shared" si="47"/>
        <v>2.0032738767216069</v>
      </c>
      <c r="H91" s="24">
        <v>79.972000000000037</v>
      </c>
      <c r="I91" s="160">
        <v>284.76299999999992</v>
      </c>
      <c r="J91" s="258">
        <f t="shared" si="35"/>
        <v>1.0032032959139626E-3</v>
      </c>
      <c r="K91" s="259">
        <f t="shared" si="36"/>
        <v>3.3119292256694266E-3</v>
      </c>
      <c r="L91" s="64">
        <f t="shared" si="48"/>
        <v>2.5607837743210098</v>
      </c>
      <c r="N91" s="47">
        <f t="shared" si="31"/>
        <v>3.0094076917287582</v>
      </c>
      <c r="O91" s="163">
        <f t="shared" si="32"/>
        <v>3.5680562342592932</v>
      </c>
      <c r="P91" s="64">
        <f t="shared" si="49"/>
        <v>0.18563405153311699</v>
      </c>
    </row>
    <row r="92" spans="1:16" ht="20.100000000000001" customHeight="1" x14ac:dyDescent="0.25">
      <c r="A92" s="44" t="s">
        <v>219</v>
      </c>
      <c r="B92" s="24">
        <v>469.28999999999996</v>
      </c>
      <c r="C92" s="160">
        <v>714.16</v>
      </c>
      <c r="D92" s="309">
        <f t="shared" si="33"/>
        <v>1.2813435516083368E-3</v>
      </c>
      <c r="E92" s="259">
        <f t="shared" si="34"/>
        <v>1.9110859603607019E-3</v>
      </c>
      <c r="F92" s="64">
        <f t="shared" si="47"/>
        <v>0.52178823328858492</v>
      </c>
      <c r="H92" s="24">
        <v>129.51999999999998</v>
      </c>
      <c r="I92" s="160">
        <v>200.86700000000002</v>
      </c>
      <c r="J92" s="258">
        <f t="shared" si="35"/>
        <v>1.6247548002647973E-3</v>
      </c>
      <c r="K92" s="259">
        <f t="shared" si="36"/>
        <v>2.3361788145669941E-3</v>
      </c>
      <c r="L92" s="64">
        <f t="shared" si="48"/>
        <v>0.55085701050030922</v>
      </c>
      <c r="N92" s="47">
        <f t="shared" si="31"/>
        <v>2.7599139125061263</v>
      </c>
      <c r="O92" s="163">
        <f t="shared" si="32"/>
        <v>2.8126330234121211</v>
      </c>
      <c r="P92" s="64">
        <f t="shared" si="49"/>
        <v>1.9101722944004244E-2</v>
      </c>
    </row>
    <row r="93" spans="1:16" ht="20.100000000000001" customHeight="1" x14ac:dyDescent="0.25">
      <c r="A93" s="44" t="s">
        <v>213</v>
      </c>
      <c r="B93" s="24">
        <v>3961.17</v>
      </c>
      <c r="C93" s="160">
        <v>1213.58</v>
      </c>
      <c r="D93" s="309">
        <f t="shared" si="33"/>
        <v>1.0815529068005703E-2</v>
      </c>
      <c r="E93" s="259">
        <f t="shared" si="34"/>
        <v>3.2475295448842561E-3</v>
      </c>
      <c r="F93" s="64">
        <f t="shared" si="47"/>
        <v>-0.69363092217703359</v>
      </c>
      <c r="H93" s="24">
        <v>602.74099999999999</v>
      </c>
      <c r="I93" s="160">
        <v>183.67100000000002</v>
      </c>
      <c r="J93" s="258">
        <f t="shared" si="35"/>
        <v>7.5610433374490764E-3</v>
      </c>
      <c r="K93" s="259">
        <f t="shared" si="36"/>
        <v>2.136181149966567E-3</v>
      </c>
      <c r="L93" s="64">
        <f t="shared" si="48"/>
        <v>-0.6952737577168302</v>
      </c>
      <c r="N93" s="47">
        <f t="shared" si="31"/>
        <v>1.5216236616959131</v>
      </c>
      <c r="O93" s="163">
        <f t="shared" si="32"/>
        <v>1.5134642957201012</v>
      </c>
      <c r="P93" s="64">
        <f t="shared" si="49"/>
        <v>-5.362275956406955E-3</v>
      </c>
    </row>
    <row r="94" spans="1:16" ht="20.100000000000001" customHeight="1" x14ac:dyDescent="0.25">
      <c r="A94" s="44" t="s">
        <v>220</v>
      </c>
      <c r="B94" s="24">
        <v>468.98</v>
      </c>
      <c r="C94" s="160">
        <v>660.22999999999979</v>
      </c>
      <c r="D94" s="309">
        <f t="shared" si="33"/>
        <v>1.2804971314821919E-3</v>
      </c>
      <c r="E94" s="259">
        <f t="shared" si="34"/>
        <v>1.766769748528265E-3</v>
      </c>
      <c r="F94" s="64">
        <f t="shared" si="47"/>
        <v>0.40779990617936751</v>
      </c>
      <c r="H94" s="24">
        <v>150.89500000000001</v>
      </c>
      <c r="I94" s="160">
        <v>176.14099999999996</v>
      </c>
      <c r="J94" s="258">
        <f t="shared" si="35"/>
        <v>1.8928920289218395E-3</v>
      </c>
      <c r="K94" s="259">
        <f t="shared" si="36"/>
        <v>2.0486036659911524E-3</v>
      </c>
      <c r="L94" s="64">
        <f t="shared" si="48"/>
        <v>0.1673083932535866</v>
      </c>
      <c r="N94" s="47">
        <f t="shared" ref="N94" si="50">(H94/B94)*10</f>
        <v>3.2175146061665743</v>
      </c>
      <c r="O94" s="163">
        <f t="shared" ref="O94" si="51">(I94/C94)*10</f>
        <v>2.6678733168744229</v>
      </c>
      <c r="P94" s="64">
        <f t="shared" ref="P94" si="52">(O94-N94)/N94</f>
        <v>-0.17082790805012305</v>
      </c>
    </row>
    <row r="95" spans="1:16" ht="20.100000000000001" customHeight="1" thickBot="1" x14ac:dyDescent="0.3">
      <c r="A95" s="13" t="s">
        <v>17</v>
      </c>
      <c r="B95" s="24">
        <f>B96-SUM(B68:B94)</f>
        <v>12794.730000000272</v>
      </c>
      <c r="C95" s="160">
        <f>C96-SUM(C68:C94)</f>
        <v>11938.019999999844</v>
      </c>
      <c r="D95" s="309">
        <f t="shared" si="33"/>
        <v>3.4934570905133466E-2</v>
      </c>
      <c r="E95" s="259">
        <f t="shared" si="34"/>
        <v>3.1946037885774853E-2</v>
      </c>
      <c r="F95" s="64">
        <f>(C95-B95)/B95</f>
        <v>-6.695803662917546E-2</v>
      </c>
      <c r="H95" s="24">
        <f>H96-SUM(H68:H94)</f>
        <v>2761.4320000000007</v>
      </c>
      <c r="I95" s="160">
        <f>I96-SUM(I68:I94)</f>
        <v>2731.0780000000086</v>
      </c>
      <c r="J95" s="258">
        <f t="shared" si="35"/>
        <v>3.4640595256368298E-2</v>
      </c>
      <c r="K95" s="259">
        <f t="shared" si="36"/>
        <v>3.176373702265687E-2</v>
      </c>
      <c r="L95" s="64">
        <f>(I95-H95)/H95</f>
        <v>-1.099212292752169E-2</v>
      </c>
      <c r="N95" s="47">
        <f t="shared" si="31"/>
        <v>2.158257345016223</v>
      </c>
      <c r="O95" s="163">
        <f t="shared" si="32"/>
        <v>2.2877143780962372</v>
      </c>
      <c r="P95" s="64">
        <f>(O95-N95)/N95</f>
        <v>5.9982204336731272E-2</v>
      </c>
    </row>
    <row r="96" spans="1:16" ht="26.25" customHeight="1" thickBot="1" x14ac:dyDescent="0.3">
      <c r="A96" s="17" t="s">
        <v>18</v>
      </c>
      <c r="B96" s="22">
        <v>366248.38000000018</v>
      </c>
      <c r="C96" s="165">
        <v>373693.28999999986</v>
      </c>
      <c r="D96" s="305">
        <f>SUM(D68:D95)</f>
        <v>1.0000000000000002</v>
      </c>
      <c r="E96" s="306">
        <f>SUM(E68:E95)</f>
        <v>0.99999999999999978</v>
      </c>
      <c r="F96" s="69">
        <f>(C96-B96)/B96</f>
        <v>2.0327489230122137E-2</v>
      </c>
      <c r="G96" s="2"/>
      <c r="H96" s="22">
        <v>79716.644000000015</v>
      </c>
      <c r="I96" s="165">
        <v>85981.004000000015</v>
      </c>
      <c r="J96" s="317">
        <f t="shared" si="35"/>
        <v>1</v>
      </c>
      <c r="K96" s="306">
        <f t="shared" si="36"/>
        <v>1</v>
      </c>
      <c r="L96" s="69">
        <f>(I96-H96)/H96</f>
        <v>7.8582836477662052E-2</v>
      </c>
      <c r="M96" s="2"/>
      <c r="N96" s="43">
        <f t="shared" si="31"/>
        <v>2.1765732861398588</v>
      </c>
      <c r="O96" s="170">
        <f t="shared" si="32"/>
        <v>2.300844203009373</v>
      </c>
      <c r="P96" s="69">
        <f>(O96-N96)/N96</f>
        <v>5.7094754245517736E-2</v>
      </c>
    </row>
  </sheetData>
  <mergeCells count="33"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141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105</v>
      </c>
      <c r="H4" s="449"/>
      <c r="I4" s="148" t="s">
        <v>0</v>
      </c>
      <c r="K4" s="455" t="s">
        <v>19</v>
      </c>
      <c r="L4" s="454"/>
      <c r="M4" s="449" t="s">
        <v>105</v>
      </c>
      <c r="N4" s="449"/>
      <c r="O4" s="148" t="s">
        <v>0</v>
      </c>
      <c r="P4"/>
      <c r="Q4" s="461" t="s">
        <v>22</v>
      </c>
      <c r="R4" s="449"/>
      <c r="S4" s="148" t="s">
        <v>0</v>
      </c>
    </row>
    <row r="5" spans="1:19" x14ac:dyDescent="0.25">
      <c r="A5" s="451"/>
      <c r="B5" s="452"/>
      <c r="C5" s="452"/>
      <c r="D5" s="452"/>
      <c r="E5" s="456" t="s">
        <v>154</v>
      </c>
      <c r="F5" s="457"/>
      <c r="G5" s="458" t="str">
        <f>E5</f>
        <v>jan-mar</v>
      </c>
      <c r="H5" s="458"/>
      <c r="I5" s="149" t="s">
        <v>139</v>
      </c>
      <c r="K5" s="459" t="str">
        <f>E5</f>
        <v>jan-mar</v>
      </c>
      <c r="L5" s="457"/>
      <c r="M5" s="445" t="str">
        <f>E5</f>
        <v>jan-mar</v>
      </c>
      <c r="N5" s="446"/>
      <c r="O5" s="149" t="str">
        <f>I5</f>
        <v>2022/2021</v>
      </c>
      <c r="P5"/>
      <c r="Q5" s="459" t="str">
        <f>E5</f>
        <v>jan-mar</v>
      </c>
      <c r="R5" s="457"/>
      <c r="S5" s="149" t="str">
        <f>O5</f>
        <v>2022/2021</v>
      </c>
    </row>
    <row r="6" spans="1:19" ht="15.75" thickBot="1" x14ac:dyDescent="0.3">
      <c r="A6" s="437"/>
      <c r="B6" s="463"/>
      <c r="C6" s="463"/>
      <c r="D6" s="463"/>
      <c r="E6" s="117">
        <v>2020</v>
      </c>
      <c r="F6" s="164">
        <v>2021</v>
      </c>
      <c r="G6" s="333">
        <f>E6</f>
        <v>2020</v>
      </c>
      <c r="H6" s="157">
        <f>F6</f>
        <v>2021</v>
      </c>
      <c r="I6" s="149" t="s">
        <v>1</v>
      </c>
      <c r="K6" s="332">
        <f>E6</f>
        <v>2020</v>
      </c>
      <c r="L6" s="158">
        <f>F6</f>
        <v>2021</v>
      </c>
      <c r="M6" s="156">
        <f>G6</f>
        <v>2020</v>
      </c>
      <c r="N6" s="157">
        <f>H6</f>
        <v>2021</v>
      </c>
      <c r="O6" s="322">
        <v>1000</v>
      </c>
      <c r="P6"/>
      <c r="Q6" s="332">
        <f>E6</f>
        <v>2020</v>
      </c>
      <c r="R6" s="158">
        <f>F6</f>
        <v>2021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131867.38000000009</v>
      </c>
      <c r="F7" s="165">
        <v>138141.38999999996</v>
      </c>
      <c r="G7" s="305">
        <f>E7/E15</f>
        <v>0.39632987695676941</v>
      </c>
      <c r="H7" s="306">
        <f>F7/F15</f>
        <v>0.40726376838546441</v>
      </c>
      <c r="I7" s="190">
        <f t="shared" ref="I7:I18" si="0">(F7-E7)/E7</f>
        <v>4.7578180441591088E-2</v>
      </c>
      <c r="J7" s="11"/>
      <c r="K7" s="22">
        <v>33029.870000000039</v>
      </c>
      <c r="L7" s="165">
        <v>35859.850999999995</v>
      </c>
      <c r="M7" s="305">
        <f>K7/K15</f>
        <v>0.35362196014933572</v>
      </c>
      <c r="N7" s="306">
        <f>L7/L15</f>
        <v>0.35879573642835744</v>
      </c>
      <c r="O7" s="190">
        <f t="shared" ref="O7:O18" si="1">(L7-K7)/K7</f>
        <v>8.5679447118621799E-2</v>
      </c>
      <c r="P7" s="51"/>
      <c r="Q7" s="219">
        <f t="shared" ref="Q7:R18" si="2">(K7/E7)*10</f>
        <v>2.5047794230840119</v>
      </c>
      <c r="R7" s="220">
        <f t="shared" si="2"/>
        <v>2.5958802788939654</v>
      </c>
      <c r="S7" s="67">
        <f>(R7-Q7)/Q7</f>
        <v>3.6370809728940329E-2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115360.17000000009</v>
      </c>
      <c r="F8" s="209">
        <v>112879.19999999995</v>
      </c>
      <c r="G8" s="307">
        <f>E8/E7</f>
        <v>0.87481961042981216</v>
      </c>
      <c r="H8" s="308">
        <f>F8/F7</f>
        <v>0.81712801644749622</v>
      </c>
      <c r="I8" s="245">
        <f t="shared" si="0"/>
        <v>-2.150629632394032E-2</v>
      </c>
      <c r="J8" s="4"/>
      <c r="K8" s="208">
        <v>30310.189000000039</v>
      </c>
      <c r="L8" s="209">
        <v>31221.373999999989</v>
      </c>
      <c r="M8" s="312">
        <f>K8/K7</f>
        <v>0.91765995445940307</v>
      </c>
      <c r="N8" s="308">
        <f>L8/L7</f>
        <v>0.87064985295114561</v>
      </c>
      <c r="O8" s="246">
        <f t="shared" si="1"/>
        <v>3.0062003242538316E-2</v>
      </c>
      <c r="P8" s="56"/>
      <c r="Q8" s="221">
        <f t="shared" si="2"/>
        <v>2.6274396960406712</v>
      </c>
      <c r="R8" s="222">
        <f t="shared" si="2"/>
        <v>2.7659102828510478</v>
      </c>
      <c r="S8" s="210">
        <f t="shared" ref="S8:S18" si="3">(R8-Q8)/Q8</f>
        <v>5.2701718337832847E-2</v>
      </c>
    </row>
    <row r="9" spans="1:19" ht="24" customHeight="1" x14ac:dyDescent="0.25">
      <c r="A9" s="13"/>
      <c r="B9" s="1" t="s">
        <v>38</v>
      </c>
      <c r="D9" s="1"/>
      <c r="E9" s="24">
        <v>15818.869999999999</v>
      </c>
      <c r="F9" s="160">
        <v>23209.040000000008</v>
      </c>
      <c r="G9" s="309">
        <f>E9/E7</f>
        <v>0.11996044814115506</v>
      </c>
      <c r="H9" s="259">
        <f>F9/F7</f>
        <v>0.168009312777293</v>
      </c>
      <c r="I9" s="210">
        <f t="shared" si="0"/>
        <v>0.46717433040413187</v>
      </c>
      <c r="J9" s="1"/>
      <c r="K9" s="24">
        <v>2566.5560000000009</v>
      </c>
      <c r="L9" s="160">
        <v>4187.6030000000001</v>
      </c>
      <c r="M9" s="309">
        <f>K9/K7</f>
        <v>7.7704090267385187E-2</v>
      </c>
      <c r="N9" s="259">
        <f>L9/L7</f>
        <v>0.11677692135419081</v>
      </c>
      <c r="O9" s="210">
        <f t="shared" si="1"/>
        <v>0.63160398604199497</v>
      </c>
      <c r="P9" s="7"/>
      <c r="Q9" s="221">
        <f t="shared" si="2"/>
        <v>1.6224648157548556</v>
      </c>
      <c r="R9" s="222">
        <f t="shared" si="2"/>
        <v>1.804298238962059</v>
      </c>
      <c r="S9" s="210">
        <f t="shared" si="3"/>
        <v>0.11207233675671727</v>
      </c>
    </row>
    <row r="10" spans="1:19" ht="24" customHeight="1" thickBot="1" x14ac:dyDescent="0.3">
      <c r="A10" s="13"/>
      <c r="B10" s="1" t="s">
        <v>37</v>
      </c>
      <c r="D10" s="1"/>
      <c r="E10" s="24">
        <v>688.33999999999992</v>
      </c>
      <c r="F10" s="160">
        <v>2053.15</v>
      </c>
      <c r="G10" s="309">
        <f>E10/E7</f>
        <v>5.21994142903271E-3</v>
      </c>
      <c r="H10" s="259">
        <f>F10/F7</f>
        <v>1.4862670775210824E-2</v>
      </c>
      <c r="I10" s="218">
        <f t="shared" si="0"/>
        <v>1.9827556149577248</v>
      </c>
      <c r="J10" s="1"/>
      <c r="K10" s="24">
        <v>153.12499999999997</v>
      </c>
      <c r="L10" s="160">
        <v>450.87400000000002</v>
      </c>
      <c r="M10" s="309">
        <f>K10/K7</f>
        <v>4.6359552732117863E-3</v>
      </c>
      <c r="N10" s="259">
        <f>L10/L7</f>
        <v>1.2573225694663374E-2</v>
      </c>
      <c r="O10" s="248">
        <f t="shared" si="1"/>
        <v>1.944483265306123</v>
      </c>
      <c r="P10" s="7"/>
      <c r="Q10" s="221">
        <f t="shared" si="2"/>
        <v>2.2245547258622191</v>
      </c>
      <c r="R10" s="222">
        <f t="shared" si="2"/>
        <v>2.1960110074763168</v>
      </c>
      <c r="S10" s="210">
        <f t="shared" si="3"/>
        <v>-1.2831205298776812E-2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200853.89</v>
      </c>
      <c r="F11" s="165">
        <v>201052.51999999984</v>
      </c>
      <c r="G11" s="305">
        <f>E11/E15</f>
        <v>0.60367012304323064</v>
      </c>
      <c r="H11" s="306">
        <f>F11/F15</f>
        <v>0.59273623161453581</v>
      </c>
      <c r="I11" s="190">
        <f t="shared" si="0"/>
        <v>9.8892782210904654E-4</v>
      </c>
      <c r="J11" s="11"/>
      <c r="K11" s="22">
        <v>60374.595000000008</v>
      </c>
      <c r="L11" s="165">
        <v>64085.179999999964</v>
      </c>
      <c r="M11" s="305">
        <f>K11/K15</f>
        <v>0.64637803985066433</v>
      </c>
      <c r="N11" s="306">
        <f>L11/L15</f>
        <v>0.64120426357164273</v>
      </c>
      <c r="O11" s="190">
        <f t="shared" si="1"/>
        <v>6.1459377077394142E-2</v>
      </c>
      <c r="P11" s="7"/>
      <c r="Q11" s="223">
        <f t="shared" si="2"/>
        <v>3.0058962263563833</v>
      </c>
      <c r="R11" s="224">
        <f t="shared" si="2"/>
        <v>3.1874845438395907</v>
      </c>
      <c r="S11" s="69">
        <f t="shared" si="3"/>
        <v>6.0410707425958221E-2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185995.79</v>
      </c>
      <c r="F12" s="161">
        <v>185676.43999999983</v>
      </c>
      <c r="G12" s="309">
        <f>E12/E11</f>
        <v>0.92602533114992192</v>
      </c>
      <c r="H12" s="259">
        <f>F12/F11</f>
        <v>0.92352207273999831</v>
      </c>
      <c r="I12" s="245">
        <f t="shared" si="0"/>
        <v>-1.7169743465708575E-3</v>
      </c>
      <c r="J12" s="4"/>
      <c r="K12" s="36">
        <v>57886.937000000005</v>
      </c>
      <c r="L12" s="161">
        <v>61519.978999999963</v>
      </c>
      <c r="M12" s="309">
        <f>K12/K11</f>
        <v>0.95879627846778925</v>
      </c>
      <c r="N12" s="259">
        <f>L12/L11</f>
        <v>0.95997200912909975</v>
      </c>
      <c r="O12" s="245">
        <f t="shared" si="1"/>
        <v>6.2760999083436686E-2</v>
      </c>
      <c r="P12" s="56"/>
      <c r="Q12" s="221">
        <f t="shared" si="2"/>
        <v>3.1122713584001014</v>
      </c>
      <c r="R12" s="222">
        <f t="shared" si="2"/>
        <v>3.3132894512626381</v>
      </c>
      <c r="S12" s="210">
        <f t="shared" si="3"/>
        <v>6.458887086435558E-2</v>
      </c>
    </row>
    <row r="13" spans="1:19" ht="24" customHeight="1" x14ac:dyDescent="0.25">
      <c r="A13" s="13"/>
      <c r="B13" s="4" t="s">
        <v>38</v>
      </c>
      <c r="D13" s="4"/>
      <c r="E13" s="189">
        <v>14110.309999999996</v>
      </c>
      <c r="F13" s="187">
        <v>14816.410000000003</v>
      </c>
      <c r="G13" s="309">
        <f>E13/E11</f>
        <v>7.0251614245559271E-2</v>
      </c>
      <c r="H13" s="259">
        <f>F13/F11</f>
        <v>7.3694226762241105E-2</v>
      </c>
      <c r="I13" s="210">
        <f t="shared" si="0"/>
        <v>5.0041423611529995E-2</v>
      </c>
      <c r="J13" s="211"/>
      <c r="K13" s="189">
        <v>2374.3720000000008</v>
      </c>
      <c r="L13" s="187">
        <v>2504.5549999999994</v>
      </c>
      <c r="M13" s="309">
        <f>K13/K11</f>
        <v>3.9327336274471082E-2</v>
      </c>
      <c r="N13" s="259">
        <f>L13/L11</f>
        <v>3.9081656632625528E-2</v>
      </c>
      <c r="O13" s="210">
        <f t="shared" si="1"/>
        <v>5.4828392518105243E-2</v>
      </c>
      <c r="P13" s="212"/>
      <c r="Q13" s="221">
        <f t="shared" si="2"/>
        <v>1.6827213576455806</v>
      </c>
      <c r="R13" s="222">
        <f t="shared" si="2"/>
        <v>1.6903926119755046</v>
      </c>
      <c r="S13" s="210">
        <f t="shared" si="3"/>
        <v>4.5588381552709419E-3</v>
      </c>
    </row>
    <row r="14" spans="1:19" ht="24" customHeight="1" thickBot="1" x14ac:dyDescent="0.3">
      <c r="A14" s="13"/>
      <c r="B14" s="1" t="s">
        <v>37</v>
      </c>
      <c r="D14" s="1"/>
      <c r="E14" s="189">
        <v>747.79</v>
      </c>
      <c r="F14" s="187">
        <v>559.66999999999996</v>
      </c>
      <c r="G14" s="309">
        <f>E14/E11</f>
        <v>3.7230546045187371E-3</v>
      </c>
      <c r="H14" s="259">
        <f>F14/F11</f>
        <v>2.7837004977604878E-3</v>
      </c>
      <c r="I14" s="218">
        <f t="shared" si="0"/>
        <v>-0.25156795356985251</v>
      </c>
      <c r="J14" s="211"/>
      <c r="K14" s="189">
        <v>113.286</v>
      </c>
      <c r="L14" s="187">
        <v>60.646000000000008</v>
      </c>
      <c r="M14" s="309">
        <f>K14/K11</f>
        <v>1.8763852577396169E-3</v>
      </c>
      <c r="N14" s="259">
        <f>L14/L11</f>
        <v>9.4633423827474689E-4</v>
      </c>
      <c r="O14" s="248">
        <f t="shared" si="1"/>
        <v>-0.46466465406140206</v>
      </c>
      <c r="P14" s="212"/>
      <c r="Q14" s="221">
        <f t="shared" si="2"/>
        <v>1.5149440350900656</v>
      </c>
      <c r="R14" s="222">
        <f t="shared" si="2"/>
        <v>1.0836028373863171</v>
      </c>
      <c r="S14" s="210">
        <f t="shared" si="3"/>
        <v>-0.28472417971407415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332721.27000000008</v>
      </c>
      <c r="F15" s="165">
        <v>339193.90999999974</v>
      </c>
      <c r="G15" s="305">
        <f>G7+G11</f>
        <v>1</v>
      </c>
      <c r="H15" s="306">
        <f>H7+H11</f>
        <v>1.0000000000000002</v>
      </c>
      <c r="I15" s="190">
        <f t="shared" si="0"/>
        <v>1.9453640580296125E-2</v>
      </c>
      <c r="J15" s="11"/>
      <c r="K15" s="22">
        <v>93404.46500000004</v>
      </c>
      <c r="L15" s="165">
        <v>99945.030999999944</v>
      </c>
      <c r="M15" s="305">
        <f>M7+M11</f>
        <v>1</v>
      </c>
      <c r="N15" s="306">
        <f>N7+N11</f>
        <v>1.0000000000000002</v>
      </c>
      <c r="O15" s="190">
        <f t="shared" si="1"/>
        <v>7.0024125720327193E-2</v>
      </c>
      <c r="P15" s="7"/>
      <c r="Q15" s="223">
        <f t="shared" si="2"/>
        <v>2.8072886653744744</v>
      </c>
      <c r="R15" s="224">
        <f t="shared" si="2"/>
        <v>2.9465455615049225</v>
      </c>
      <c r="S15" s="69">
        <f t="shared" si="3"/>
        <v>4.9605478000201354E-2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301355.96000000008</v>
      </c>
      <c r="F16" s="209">
        <f t="shared" ref="F16:F17" si="4">F8+F12</f>
        <v>298555.63999999978</v>
      </c>
      <c r="G16" s="307">
        <f>E16/E15</f>
        <v>0.9057309741574382</v>
      </c>
      <c r="H16" s="308">
        <f>F16/F15</f>
        <v>0.88019162844049881</v>
      </c>
      <c r="I16" s="246">
        <f t="shared" si="0"/>
        <v>-9.2923995928280208E-3</v>
      </c>
      <c r="J16" s="4"/>
      <c r="K16" s="208">
        <f t="shared" ref="K16:L18" si="5">K8+K12</f>
        <v>88197.126000000047</v>
      </c>
      <c r="L16" s="209">
        <f t="shared" si="5"/>
        <v>92741.352999999945</v>
      </c>
      <c r="M16" s="312">
        <f>K16/K15</f>
        <v>0.94424957093860562</v>
      </c>
      <c r="N16" s="308">
        <f>L16/L15</f>
        <v>0.92792360032386201</v>
      </c>
      <c r="O16" s="246">
        <f t="shared" si="1"/>
        <v>5.1523526968439932E-2</v>
      </c>
      <c r="P16" s="56"/>
      <c r="Q16" s="221">
        <f t="shared" si="2"/>
        <v>2.9266760146373088</v>
      </c>
      <c r="R16" s="222">
        <f t="shared" si="2"/>
        <v>3.1063339818333362</v>
      </c>
      <c r="S16" s="210">
        <f t="shared" si="3"/>
        <v>6.1386353083667765E-2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29929.179999999993</v>
      </c>
      <c r="F17" s="187">
        <f t="shared" si="4"/>
        <v>38025.450000000012</v>
      </c>
      <c r="G17" s="310">
        <f>E17/E15</f>
        <v>8.9952710267065236E-2</v>
      </c>
      <c r="H17" s="259">
        <f>F17/F15</f>
        <v>0.11210534410833037</v>
      </c>
      <c r="I17" s="210">
        <f t="shared" si="0"/>
        <v>0.27051426066467643</v>
      </c>
      <c r="J17" s="211"/>
      <c r="K17" s="189">
        <f t="shared" si="5"/>
        <v>4940.9280000000017</v>
      </c>
      <c r="L17" s="187">
        <f t="shared" si="5"/>
        <v>6692.1579999999994</v>
      </c>
      <c r="M17" s="309">
        <f>K17/K15</f>
        <v>5.2898199245614216E-2</v>
      </c>
      <c r="N17" s="259">
        <f>L17/L15</f>
        <v>6.6958386355395735E-2</v>
      </c>
      <c r="O17" s="210">
        <f t="shared" si="1"/>
        <v>0.35443341817569435</v>
      </c>
      <c r="P17" s="212"/>
      <c r="Q17" s="221">
        <f t="shared" si="2"/>
        <v>1.6508731612426411</v>
      </c>
      <c r="R17" s="222">
        <f t="shared" si="2"/>
        <v>1.7599155302567091</v>
      </c>
      <c r="S17" s="210">
        <f t="shared" si="3"/>
        <v>6.6051330637654782E-2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1436.1299999999999</v>
      </c>
      <c r="F18" s="217">
        <f>F10+F14</f>
        <v>2612.8200000000002</v>
      </c>
      <c r="G18" s="311">
        <f>E18/E15</f>
        <v>4.3163155754965699E-3</v>
      </c>
      <c r="H18" s="265">
        <f>F18/F15</f>
        <v>7.7030274511709308E-3</v>
      </c>
      <c r="I18" s="247">
        <f t="shared" si="0"/>
        <v>0.81934783062814676</v>
      </c>
      <c r="J18" s="211"/>
      <c r="K18" s="216">
        <f t="shared" si="5"/>
        <v>266.41099999999994</v>
      </c>
      <c r="L18" s="217">
        <f t="shared" si="5"/>
        <v>511.52000000000004</v>
      </c>
      <c r="M18" s="311">
        <f>K18/K15</f>
        <v>2.8522298157802181E-3</v>
      </c>
      <c r="N18" s="265">
        <f>L18/L15</f>
        <v>5.1180133207422819E-3</v>
      </c>
      <c r="O18" s="247">
        <f t="shared" si="1"/>
        <v>0.92004083915453994</v>
      </c>
      <c r="P18" s="212"/>
      <c r="Q18" s="225">
        <f t="shared" si="2"/>
        <v>1.85506186765822</v>
      </c>
      <c r="R18" s="226">
        <f t="shared" si="2"/>
        <v>1.9577314931759555</v>
      </c>
      <c r="S18" s="218">
        <f t="shared" si="3"/>
        <v>5.5345661138160786E-2</v>
      </c>
    </row>
    <row r="19" spans="1:19" ht="6.75" customHeight="1" x14ac:dyDescent="0.25">
      <c r="Q19" s="227"/>
      <c r="R19" s="227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>
    <pageSetUpPr fitToPage="1"/>
  </sheetPr>
  <dimension ref="A1:P96"/>
  <sheetViews>
    <sheetView showGridLines="0" topLeftCell="A88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142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F5</f>
        <v>2022/2021</v>
      </c>
    </row>
    <row r="6" spans="1:16" ht="19.5" customHeight="1" thickBot="1" x14ac:dyDescent="0.3">
      <c r="A6" s="468"/>
      <c r="B6" s="117">
        <v>2021</v>
      </c>
      <c r="C6" s="152"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47981.98000000001</v>
      </c>
      <c r="C7" s="167">
        <v>44648.889999999992</v>
      </c>
      <c r="D7" s="309">
        <f>B7/$B$33</f>
        <v>0.14421073831558762</v>
      </c>
      <c r="E7" s="308">
        <f>C7/$C$33</f>
        <v>0.13163234563969614</v>
      </c>
      <c r="F7" s="64">
        <f>(C7-B7)/B7</f>
        <v>-6.94654534889977E-2</v>
      </c>
      <c r="H7" s="45">
        <v>13318.692000000001</v>
      </c>
      <c r="I7" s="167">
        <v>13000.618</v>
      </c>
      <c r="J7" s="309">
        <f>H7/$H$33</f>
        <v>0.1425915988063311</v>
      </c>
      <c r="K7" s="308">
        <f>I7/$I$33</f>
        <v>0.13007768240123924</v>
      </c>
      <c r="L7" s="64">
        <f>(I7-H7)/H7</f>
        <v>-2.388177457666267E-2</v>
      </c>
      <c r="N7" s="39">
        <f t="shared" ref="N7:O33" si="0">(H7/B7)*10</f>
        <v>2.7757695701594636</v>
      </c>
      <c r="O7" s="172">
        <f t="shared" si="0"/>
        <v>2.9117449504343789</v>
      </c>
      <c r="P7" s="73">
        <f>(O7-N7)/N7</f>
        <v>4.8986551959031573E-2</v>
      </c>
    </row>
    <row r="8" spans="1:16" ht="20.100000000000001" customHeight="1" x14ac:dyDescent="0.25">
      <c r="A8" s="13" t="s">
        <v>166</v>
      </c>
      <c r="B8" s="24">
        <v>41630.869999999995</v>
      </c>
      <c r="C8" s="160">
        <v>34361.410000000011</v>
      </c>
      <c r="D8" s="309">
        <f t="shared" ref="D8:D32" si="1">B8/$B$33</f>
        <v>0.12512235842331321</v>
      </c>
      <c r="E8" s="259">
        <f t="shared" ref="E8:E32" si="2">C8/$C$33</f>
        <v>0.1013031454485725</v>
      </c>
      <c r="F8" s="64">
        <f t="shared" ref="F8:F33" si="3">(C8-B8)/B8</f>
        <v>-0.17461705700601465</v>
      </c>
      <c r="H8" s="24">
        <v>12776.825999999994</v>
      </c>
      <c r="I8" s="160">
        <v>11148.306000000004</v>
      </c>
      <c r="J8" s="309">
        <f t="shared" ref="J8:J32" si="4">H8/$H$33</f>
        <v>0.13679031296844307</v>
      </c>
      <c r="K8" s="259">
        <f t="shared" ref="K8:K32" si="5">I8/$I$33</f>
        <v>0.111544374827399</v>
      </c>
      <c r="L8" s="64">
        <f t="shared" ref="L8:L33" si="6">(I8-H8)/H8</f>
        <v>-0.12745888532879687</v>
      </c>
      <c r="N8" s="39">
        <f t="shared" si="0"/>
        <v>3.0690749436656004</v>
      </c>
      <c r="O8" s="173">
        <f t="shared" si="0"/>
        <v>3.2444262328001097</v>
      </c>
      <c r="P8" s="64">
        <f t="shared" ref="P8:P71" si="7">(O8-N8)/N8</f>
        <v>5.7134899718374273E-2</v>
      </c>
    </row>
    <row r="9" spans="1:16" ht="20.100000000000001" customHeight="1" x14ac:dyDescent="0.25">
      <c r="A9" s="13" t="s">
        <v>165</v>
      </c>
      <c r="B9" s="24">
        <v>23144.910000000003</v>
      </c>
      <c r="C9" s="160">
        <v>30006.800000000003</v>
      </c>
      <c r="D9" s="309">
        <f t="shared" si="1"/>
        <v>6.9562459893231315E-2</v>
      </c>
      <c r="E9" s="259">
        <f t="shared" si="2"/>
        <v>8.8465031698240104E-2</v>
      </c>
      <c r="F9" s="64">
        <f t="shared" si="3"/>
        <v>0.29647512131177001</v>
      </c>
      <c r="H9" s="24">
        <v>7672.402</v>
      </c>
      <c r="I9" s="160">
        <v>10882.570999999998</v>
      </c>
      <c r="J9" s="309">
        <f t="shared" si="4"/>
        <v>8.2141704896013232E-2</v>
      </c>
      <c r="K9" s="259">
        <f t="shared" si="5"/>
        <v>0.10888556330529335</v>
      </c>
      <c r="L9" s="64">
        <f t="shared" si="6"/>
        <v>0.41840469255912272</v>
      </c>
      <c r="N9" s="39">
        <f t="shared" si="0"/>
        <v>3.3149413845203974</v>
      </c>
      <c r="O9" s="173">
        <f t="shared" si="0"/>
        <v>3.6267016143007575</v>
      </c>
      <c r="P9" s="64">
        <f t="shared" si="7"/>
        <v>9.4046981112899913E-2</v>
      </c>
    </row>
    <row r="10" spans="1:16" ht="20.100000000000001" customHeight="1" x14ac:dyDescent="0.25">
      <c r="A10" s="13" t="s">
        <v>167</v>
      </c>
      <c r="B10" s="24">
        <v>24304.079999999994</v>
      </c>
      <c r="C10" s="160">
        <v>27395.54</v>
      </c>
      <c r="D10" s="309">
        <f t="shared" si="1"/>
        <v>7.3046367008637522E-2</v>
      </c>
      <c r="E10" s="259">
        <f t="shared" si="2"/>
        <v>8.076660338624593E-2</v>
      </c>
      <c r="F10" s="64">
        <f t="shared" si="3"/>
        <v>0.12719921922574345</v>
      </c>
      <c r="H10" s="24">
        <v>6535.2460000000001</v>
      </c>
      <c r="I10" s="160">
        <v>7711.165</v>
      </c>
      <c r="J10" s="309">
        <f t="shared" si="4"/>
        <v>6.9967169128370865E-2</v>
      </c>
      <c r="K10" s="259">
        <f t="shared" si="5"/>
        <v>7.7154060815689832E-2</v>
      </c>
      <c r="L10" s="64">
        <f t="shared" si="6"/>
        <v>0.17993492517343646</v>
      </c>
      <c r="N10" s="39">
        <f t="shared" si="0"/>
        <v>2.6889501680376302</v>
      </c>
      <c r="O10" s="173">
        <f t="shared" si="0"/>
        <v>2.814751963275774</v>
      </c>
      <c r="P10" s="64">
        <f t="shared" si="7"/>
        <v>4.6784725404544321E-2</v>
      </c>
    </row>
    <row r="11" spans="1:16" ht="20.100000000000001" customHeight="1" x14ac:dyDescent="0.25">
      <c r="A11" s="13" t="s">
        <v>171</v>
      </c>
      <c r="B11" s="24">
        <v>16346.520000000002</v>
      </c>
      <c r="C11" s="160">
        <v>15578.800000000001</v>
      </c>
      <c r="D11" s="309">
        <f t="shared" si="1"/>
        <v>4.9129771595305551E-2</v>
      </c>
      <c r="E11" s="259">
        <f t="shared" si="2"/>
        <v>4.5928890645471787E-2</v>
      </c>
      <c r="F11" s="64">
        <f t="shared" si="3"/>
        <v>-4.6965347976205399E-2</v>
      </c>
      <c r="H11" s="24">
        <v>5842.9790000000012</v>
      </c>
      <c r="I11" s="160">
        <v>6520.0190000000002</v>
      </c>
      <c r="J11" s="309">
        <f t="shared" si="4"/>
        <v>6.2555671187667514E-2</v>
      </c>
      <c r="K11" s="259">
        <f t="shared" si="5"/>
        <v>6.5236049604106935E-2</v>
      </c>
      <c r="L11" s="64">
        <f t="shared" si="6"/>
        <v>0.11587240002060574</v>
      </c>
      <c r="N11" s="39">
        <f t="shared" si="0"/>
        <v>3.5744482617707014</v>
      </c>
      <c r="O11" s="173">
        <f t="shared" si="0"/>
        <v>4.1851869206870873</v>
      </c>
      <c r="P11" s="64">
        <f t="shared" si="7"/>
        <v>0.17086235810106248</v>
      </c>
    </row>
    <row r="12" spans="1:16" ht="20.100000000000001" customHeight="1" x14ac:dyDescent="0.25">
      <c r="A12" s="13" t="s">
        <v>173</v>
      </c>
      <c r="B12" s="24">
        <v>23335.08</v>
      </c>
      <c r="C12" s="160">
        <v>25178.870000000003</v>
      </c>
      <c r="D12" s="309">
        <f t="shared" si="1"/>
        <v>7.0134019385054591E-2</v>
      </c>
      <c r="E12" s="259">
        <f t="shared" si="2"/>
        <v>7.4231491951019996E-2</v>
      </c>
      <c r="F12" s="64">
        <f t="shared" si="3"/>
        <v>7.9013656691984804E-2</v>
      </c>
      <c r="H12" s="24">
        <v>5715.5349999999999</v>
      </c>
      <c r="I12" s="160">
        <v>6348.4860000000008</v>
      </c>
      <c r="J12" s="309">
        <f t="shared" si="4"/>
        <v>6.1191239626499624E-2</v>
      </c>
      <c r="K12" s="259">
        <f t="shared" si="5"/>
        <v>6.3519776185771606E-2</v>
      </c>
      <c r="L12" s="64">
        <f t="shared" si="6"/>
        <v>0.11074221398346804</v>
      </c>
      <c r="N12" s="39">
        <f t="shared" si="0"/>
        <v>2.4493316500307687</v>
      </c>
      <c r="O12" s="173">
        <f t="shared" si="0"/>
        <v>2.5213546120219057</v>
      </c>
      <c r="P12" s="64">
        <f t="shared" si="7"/>
        <v>2.9405148947563815E-2</v>
      </c>
    </row>
    <row r="13" spans="1:16" ht="20.100000000000001" customHeight="1" x14ac:dyDescent="0.25">
      <c r="A13" s="13" t="s">
        <v>168</v>
      </c>
      <c r="B13" s="24">
        <v>30101.880000000005</v>
      </c>
      <c r="C13" s="160">
        <v>24034.839999999997</v>
      </c>
      <c r="D13" s="309">
        <f t="shared" si="1"/>
        <v>9.0471763347140327E-2</v>
      </c>
      <c r="E13" s="259">
        <f t="shared" si="2"/>
        <v>7.0858701443077182E-2</v>
      </c>
      <c r="F13" s="64">
        <f t="shared" si="3"/>
        <v>-0.20155020218006342</v>
      </c>
      <c r="H13" s="24">
        <v>7421.9670000000006</v>
      </c>
      <c r="I13" s="160">
        <v>6061.547999999998</v>
      </c>
      <c r="J13" s="309">
        <f t="shared" si="4"/>
        <v>7.9460516154126012E-2</v>
      </c>
      <c r="K13" s="259">
        <f t="shared" si="5"/>
        <v>6.0648818048793261E-2</v>
      </c>
      <c r="L13" s="64">
        <f t="shared" si="6"/>
        <v>-0.18329628789780425</v>
      </c>
      <c r="N13" s="39">
        <f t="shared" si="0"/>
        <v>2.4656157688489886</v>
      </c>
      <c r="O13" s="173">
        <f t="shared" si="0"/>
        <v>2.5219839200094523</v>
      </c>
      <c r="P13" s="64">
        <f t="shared" si="7"/>
        <v>2.286169316104664E-2</v>
      </c>
    </row>
    <row r="14" spans="1:16" ht="20.100000000000001" customHeight="1" x14ac:dyDescent="0.25">
      <c r="A14" s="13" t="s">
        <v>174</v>
      </c>
      <c r="B14" s="24">
        <v>17684.150000000005</v>
      </c>
      <c r="C14" s="160">
        <v>20563.669999999995</v>
      </c>
      <c r="D14" s="309">
        <f t="shared" si="1"/>
        <v>5.3150043578518415E-2</v>
      </c>
      <c r="E14" s="259">
        <f t="shared" si="2"/>
        <v>6.0625115586538665E-2</v>
      </c>
      <c r="F14" s="64">
        <f t="shared" si="3"/>
        <v>0.16283055730696633</v>
      </c>
      <c r="H14" s="24">
        <v>4305.3030000000008</v>
      </c>
      <c r="I14" s="160">
        <v>5015.7769999999991</v>
      </c>
      <c r="J14" s="309">
        <f t="shared" si="4"/>
        <v>4.609311771123574E-2</v>
      </c>
      <c r="K14" s="259">
        <f t="shared" si="5"/>
        <v>5.0185356388553252E-2</v>
      </c>
      <c r="L14" s="64">
        <f t="shared" si="6"/>
        <v>0.16502299605858128</v>
      </c>
      <c r="N14" s="39">
        <f t="shared" si="0"/>
        <v>2.4345546718389062</v>
      </c>
      <c r="O14" s="173">
        <f t="shared" si="0"/>
        <v>2.4391448608152149</v>
      </c>
      <c r="P14" s="64">
        <f t="shared" si="7"/>
        <v>1.8854326951062313E-3</v>
      </c>
    </row>
    <row r="15" spans="1:16" ht="20.100000000000001" customHeight="1" x14ac:dyDescent="0.25">
      <c r="A15" s="13" t="s">
        <v>163</v>
      </c>
      <c r="B15" s="24">
        <v>24474.049999999996</v>
      </c>
      <c r="C15" s="160">
        <v>18958.170000000002</v>
      </c>
      <c r="D15" s="309">
        <f t="shared" si="1"/>
        <v>7.3557215022652375E-2</v>
      </c>
      <c r="E15" s="259">
        <f t="shared" si="2"/>
        <v>5.5891834850454715E-2</v>
      </c>
      <c r="F15" s="64">
        <f t="shared" si="3"/>
        <v>-0.22537667447766083</v>
      </c>
      <c r="H15" s="24">
        <v>5058.2060000000001</v>
      </c>
      <c r="I15" s="160">
        <v>4263.21</v>
      </c>
      <c r="J15" s="309">
        <f t="shared" si="4"/>
        <v>5.4153792326737248E-2</v>
      </c>
      <c r="K15" s="259">
        <f t="shared" si="5"/>
        <v>4.2655547327810656E-2</v>
      </c>
      <c r="L15" s="64">
        <f t="shared" si="6"/>
        <v>-0.15716955774438607</v>
      </c>
      <c r="N15" s="39">
        <f t="shared" si="0"/>
        <v>2.0667629591342669</v>
      </c>
      <c r="O15" s="173">
        <f t="shared" si="0"/>
        <v>2.2487455276537767</v>
      </c>
      <c r="P15" s="64">
        <f t="shared" si="7"/>
        <v>8.8051978924442928E-2</v>
      </c>
    </row>
    <row r="16" spans="1:16" ht="20.100000000000001" customHeight="1" x14ac:dyDescent="0.25">
      <c r="A16" s="13" t="s">
        <v>169</v>
      </c>
      <c r="B16" s="24">
        <v>6342.74</v>
      </c>
      <c r="C16" s="160">
        <v>7270.4799999999987</v>
      </c>
      <c r="D16" s="309">
        <f t="shared" si="1"/>
        <v>1.9063223700727022E-2</v>
      </c>
      <c r="E16" s="259">
        <f t="shared" si="2"/>
        <v>2.1434582949912039E-2</v>
      </c>
      <c r="F16" s="64">
        <f t="shared" si="3"/>
        <v>0.1462680166615688</v>
      </c>
      <c r="H16" s="24">
        <v>2008.96</v>
      </c>
      <c r="I16" s="160">
        <v>2385.7799999999997</v>
      </c>
      <c r="J16" s="309">
        <f t="shared" si="4"/>
        <v>2.1508179507264445E-2</v>
      </c>
      <c r="K16" s="259">
        <f t="shared" si="5"/>
        <v>2.3870921606898111E-2</v>
      </c>
      <c r="L16" s="64">
        <f t="shared" si="6"/>
        <v>0.18756968779866184</v>
      </c>
      <c r="N16" s="39">
        <f t="shared" si="0"/>
        <v>3.167337775157109</v>
      </c>
      <c r="O16" s="173">
        <f t="shared" si="0"/>
        <v>3.2814614715947235</v>
      </c>
      <c r="P16" s="64">
        <f t="shared" si="7"/>
        <v>3.6031425928973924E-2</v>
      </c>
    </row>
    <row r="17" spans="1:16" ht="20.100000000000001" customHeight="1" x14ac:dyDescent="0.25">
      <c r="A17" s="13" t="s">
        <v>180</v>
      </c>
      <c r="B17" s="24">
        <v>4913.0299999999988</v>
      </c>
      <c r="C17" s="160">
        <v>10614.409999999998</v>
      </c>
      <c r="D17" s="309">
        <f t="shared" si="1"/>
        <v>1.4766203555306202E-2</v>
      </c>
      <c r="E17" s="259">
        <f t="shared" si="2"/>
        <v>3.1293044146930578E-2</v>
      </c>
      <c r="F17" s="64">
        <f t="shared" si="3"/>
        <v>1.1604610596719338</v>
      </c>
      <c r="H17" s="24">
        <v>1124.0040000000001</v>
      </c>
      <c r="I17" s="160">
        <v>2371.0569999999993</v>
      </c>
      <c r="J17" s="309">
        <f t="shared" si="4"/>
        <v>1.2033728794442531E-2</v>
      </c>
      <c r="K17" s="259">
        <f t="shared" si="5"/>
        <v>2.3723610631528055E-2</v>
      </c>
      <c r="L17" s="64">
        <f t="shared" si="6"/>
        <v>1.109473809701744</v>
      </c>
      <c r="N17" s="39">
        <f t="shared" si="0"/>
        <v>2.2878020284834419</v>
      </c>
      <c r="O17" s="173">
        <f t="shared" si="0"/>
        <v>2.2338095099021045</v>
      </c>
      <c r="P17" s="64">
        <f t="shared" si="7"/>
        <v>-2.3600170779255972E-2</v>
      </c>
    </row>
    <row r="18" spans="1:16" ht="20.100000000000001" customHeight="1" x14ac:dyDescent="0.25">
      <c r="A18" s="13" t="s">
        <v>178</v>
      </c>
      <c r="B18" s="24">
        <v>10621.52</v>
      </c>
      <c r="C18" s="160">
        <v>8734.7800000000025</v>
      </c>
      <c r="D18" s="309">
        <f t="shared" si="1"/>
        <v>3.192317701840941E-2</v>
      </c>
      <c r="E18" s="259">
        <f t="shared" si="2"/>
        <v>2.5751582627176299E-2</v>
      </c>
      <c r="F18" s="64">
        <f t="shared" si="3"/>
        <v>-0.17763370967620434</v>
      </c>
      <c r="H18" s="24">
        <v>2589.9240000000004</v>
      </c>
      <c r="I18" s="160">
        <v>2249.1589999999997</v>
      </c>
      <c r="J18" s="309">
        <f t="shared" si="4"/>
        <v>2.7728053471533714E-2</v>
      </c>
      <c r="K18" s="259">
        <f t="shared" si="5"/>
        <v>2.2503960201883385E-2</v>
      </c>
      <c r="L18" s="64">
        <f t="shared" si="6"/>
        <v>-0.13157335890937369</v>
      </c>
      <c r="N18" s="39">
        <f t="shared" si="0"/>
        <v>2.4383741686688913</v>
      </c>
      <c r="O18" s="173">
        <f t="shared" si="0"/>
        <v>2.5749463638465988</v>
      </c>
      <c r="P18" s="64">
        <f t="shared" si="7"/>
        <v>5.6009531651273294E-2</v>
      </c>
    </row>
    <row r="19" spans="1:16" ht="20.100000000000001" customHeight="1" x14ac:dyDescent="0.25">
      <c r="A19" s="13" t="s">
        <v>172</v>
      </c>
      <c r="B19" s="24">
        <v>4932.16</v>
      </c>
      <c r="C19" s="160">
        <v>5759.7500000000009</v>
      </c>
      <c r="D19" s="309">
        <f t="shared" si="1"/>
        <v>1.4823699128102018E-2</v>
      </c>
      <c r="E19" s="259">
        <f t="shared" si="2"/>
        <v>1.6980699918816351E-2</v>
      </c>
      <c r="F19" s="64">
        <f t="shared" si="3"/>
        <v>0.16779463764354788</v>
      </c>
      <c r="H19" s="24">
        <v>1520.1080000000004</v>
      </c>
      <c r="I19" s="160">
        <v>2215.4279999999999</v>
      </c>
      <c r="J19" s="309">
        <f t="shared" si="4"/>
        <v>1.627446824945681E-2</v>
      </c>
      <c r="K19" s="259">
        <f t="shared" si="5"/>
        <v>2.2166464683972147E-2</v>
      </c>
      <c r="L19" s="64">
        <f t="shared" si="6"/>
        <v>0.45741486789096519</v>
      </c>
      <c r="N19" s="39">
        <f t="shared" si="0"/>
        <v>3.0820330240705909</v>
      </c>
      <c r="O19" s="173">
        <f t="shared" si="0"/>
        <v>3.8463961109423144</v>
      </c>
      <c r="P19" s="64">
        <f t="shared" si="7"/>
        <v>0.2480061313107515</v>
      </c>
    </row>
    <row r="20" spans="1:16" ht="20.100000000000001" customHeight="1" x14ac:dyDescent="0.25">
      <c r="A20" s="13" t="s">
        <v>170</v>
      </c>
      <c r="B20" s="24">
        <v>6580.82</v>
      </c>
      <c r="C20" s="160">
        <v>7587.5300000000007</v>
      </c>
      <c r="D20" s="309">
        <f t="shared" si="1"/>
        <v>1.9778777593629632E-2</v>
      </c>
      <c r="E20" s="259">
        <f t="shared" si="2"/>
        <v>2.2369299024266091E-2</v>
      </c>
      <c r="F20" s="64">
        <f t="shared" si="3"/>
        <v>0.15297637680410664</v>
      </c>
      <c r="H20" s="24">
        <v>1954.318</v>
      </c>
      <c r="I20" s="160">
        <v>2094.6090000000004</v>
      </c>
      <c r="J20" s="309">
        <f t="shared" si="4"/>
        <v>2.092317535355509E-2</v>
      </c>
      <c r="K20" s="259">
        <f t="shared" si="5"/>
        <v>2.0957610188744671E-2</v>
      </c>
      <c r="L20" s="64">
        <f t="shared" si="6"/>
        <v>7.1785144485186345E-2</v>
      </c>
      <c r="N20" s="39">
        <f t="shared" si="0"/>
        <v>2.9697180594515578</v>
      </c>
      <c r="O20" s="173">
        <f t="shared" si="0"/>
        <v>2.7605940273053289</v>
      </c>
      <c r="P20" s="64">
        <f t="shared" si="7"/>
        <v>-7.041881685726406E-2</v>
      </c>
    </row>
    <row r="21" spans="1:16" ht="20.100000000000001" customHeight="1" x14ac:dyDescent="0.25">
      <c r="A21" s="13" t="s">
        <v>177</v>
      </c>
      <c r="B21" s="24">
        <v>4877.2300000000005</v>
      </c>
      <c r="C21" s="160">
        <v>5656.2</v>
      </c>
      <c r="D21" s="309">
        <f t="shared" si="1"/>
        <v>1.4658605985724918E-2</v>
      </c>
      <c r="E21" s="259">
        <f t="shared" si="2"/>
        <v>1.6675417315128092E-2</v>
      </c>
      <c r="F21" s="64">
        <f t="shared" si="3"/>
        <v>0.15971565827324102</v>
      </c>
      <c r="H21" s="24">
        <v>1701.4300000000003</v>
      </c>
      <c r="I21" s="160">
        <v>2060.3370000000004</v>
      </c>
      <c r="J21" s="309">
        <f t="shared" si="4"/>
        <v>1.8215724483834895E-2</v>
      </c>
      <c r="K21" s="259">
        <f t="shared" si="5"/>
        <v>2.0614701695374951E-2</v>
      </c>
      <c r="L21" s="64">
        <f t="shared" si="6"/>
        <v>0.21094432330451449</v>
      </c>
      <c r="N21" s="39">
        <f t="shared" si="0"/>
        <v>3.4885170475864373</v>
      </c>
      <c r="O21" s="173">
        <f t="shared" si="0"/>
        <v>3.6426169513100675</v>
      </c>
      <c r="P21" s="64">
        <f t="shared" si="7"/>
        <v>4.417347016556665E-2</v>
      </c>
    </row>
    <row r="22" spans="1:16" ht="20.100000000000001" customHeight="1" x14ac:dyDescent="0.25">
      <c r="A22" s="13" t="s">
        <v>175</v>
      </c>
      <c r="B22" s="24">
        <v>3403.3100000000004</v>
      </c>
      <c r="C22" s="160">
        <v>6230.2300000000005</v>
      </c>
      <c r="D22" s="309">
        <f t="shared" si="1"/>
        <v>1.0228711858427319E-2</v>
      </c>
      <c r="E22" s="259">
        <f t="shared" si="2"/>
        <v>1.8367753123869471E-2</v>
      </c>
      <c r="F22" s="64">
        <f t="shared" si="3"/>
        <v>0.83063840790289445</v>
      </c>
      <c r="H22" s="24">
        <v>1083.8689999999999</v>
      </c>
      <c r="I22" s="160">
        <v>1799.4919999999995</v>
      </c>
      <c r="J22" s="309">
        <f t="shared" si="4"/>
        <v>1.1604038415080044E-2</v>
      </c>
      <c r="K22" s="259">
        <f t="shared" si="5"/>
        <v>1.8004817067894058E-2</v>
      </c>
      <c r="L22" s="64">
        <f t="shared" si="6"/>
        <v>0.66024860937991547</v>
      </c>
      <c r="N22" s="39">
        <f t="shared" si="0"/>
        <v>3.1847495526413985</v>
      </c>
      <c r="O22" s="173">
        <f t="shared" si="0"/>
        <v>2.8883235450376619</v>
      </c>
      <c r="P22" s="64">
        <f t="shared" si="7"/>
        <v>-9.3076709079960129E-2</v>
      </c>
    </row>
    <row r="23" spans="1:16" ht="20.100000000000001" customHeight="1" x14ac:dyDescent="0.25">
      <c r="A23" s="13" t="s">
        <v>182</v>
      </c>
      <c r="B23" s="24">
        <v>6090.99</v>
      </c>
      <c r="C23" s="160">
        <v>3689.52</v>
      </c>
      <c r="D23" s="309">
        <f t="shared" si="1"/>
        <v>1.83065843671491E-2</v>
      </c>
      <c r="E23" s="259">
        <f t="shared" si="2"/>
        <v>1.0877317932978218E-2</v>
      </c>
      <c r="F23" s="64">
        <f t="shared" si="3"/>
        <v>-0.39426595676564891</v>
      </c>
      <c r="H23" s="24">
        <v>2125.9320000000002</v>
      </c>
      <c r="I23" s="160">
        <v>1272.1989999999998</v>
      </c>
      <c r="J23" s="309">
        <f t="shared" si="4"/>
        <v>2.2760496513737318E-2</v>
      </c>
      <c r="K23" s="259">
        <f t="shared" si="5"/>
        <v>1.2728986996862313E-2</v>
      </c>
      <c r="L23" s="64">
        <f t="shared" si="6"/>
        <v>-0.40158057736559793</v>
      </c>
      <c r="N23" s="39">
        <f t="shared" si="0"/>
        <v>3.4902897558524977</v>
      </c>
      <c r="O23" s="173">
        <f t="shared" si="0"/>
        <v>3.4481423057741925</v>
      </c>
      <c r="P23" s="64">
        <f t="shared" si="7"/>
        <v>-1.2075630685857134E-2</v>
      </c>
    </row>
    <row r="24" spans="1:16" ht="20.100000000000001" customHeight="1" x14ac:dyDescent="0.25">
      <c r="A24" s="13" t="s">
        <v>181</v>
      </c>
      <c r="B24" s="24">
        <v>3845.67</v>
      </c>
      <c r="C24" s="160">
        <v>2919.4</v>
      </c>
      <c r="D24" s="309">
        <f t="shared" si="1"/>
        <v>1.1558233112058022E-2</v>
      </c>
      <c r="E24" s="259">
        <f t="shared" si="2"/>
        <v>8.6068762260501658E-3</v>
      </c>
      <c r="F24" s="64">
        <f t="shared" si="3"/>
        <v>-0.24086050025093156</v>
      </c>
      <c r="H24" s="24">
        <v>1111.325</v>
      </c>
      <c r="I24" s="160">
        <v>1013.1630000000001</v>
      </c>
      <c r="J24" s="309">
        <f t="shared" si="4"/>
        <v>1.1897985818986273E-2</v>
      </c>
      <c r="K24" s="259">
        <f t="shared" si="5"/>
        <v>1.0137202318742598E-2</v>
      </c>
      <c r="L24" s="64">
        <f t="shared" si="6"/>
        <v>-8.8328796706633891E-2</v>
      </c>
      <c r="N24" s="39">
        <f t="shared" si="0"/>
        <v>2.8898085379140697</v>
      </c>
      <c r="O24" s="173">
        <f t="shared" si="0"/>
        <v>3.4704494074124828</v>
      </c>
      <c r="P24" s="64">
        <f t="shared" si="7"/>
        <v>0.20092710706624634</v>
      </c>
    </row>
    <row r="25" spans="1:16" ht="20.100000000000001" customHeight="1" x14ac:dyDescent="0.25">
      <c r="A25" s="13" t="s">
        <v>176</v>
      </c>
      <c r="B25" s="24">
        <v>1586.14</v>
      </c>
      <c r="C25" s="160">
        <v>2517.3000000000002</v>
      </c>
      <c r="D25" s="309">
        <f t="shared" si="1"/>
        <v>4.7671734361917975E-3</v>
      </c>
      <c r="E25" s="259">
        <f t="shared" si="2"/>
        <v>7.4214186215784354E-3</v>
      </c>
      <c r="F25" s="64">
        <f t="shared" si="3"/>
        <v>0.58706041080862981</v>
      </c>
      <c r="H25" s="24">
        <v>530.42400000000009</v>
      </c>
      <c r="I25" s="160">
        <v>836.26600000000008</v>
      </c>
      <c r="J25" s="309">
        <f t="shared" si="4"/>
        <v>5.6787863406743974E-3</v>
      </c>
      <c r="K25" s="259">
        <f t="shared" si="5"/>
        <v>8.3672593988189433E-3</v>
      </c>
      <c r="L25" s="64">
        <f t="shared" si="6"/>
        <v>0.57659909808002641</v>
      </c>
      <c r="N25" s="39">
        <f t="shared" si="0"/>
        <v>3.3441184258640479</v>
      </c>
      <c r="O25" s="173">
        <f t="shared" si="0"/>
        <v>3.3220752393437412</v>
      </c>
      <c r="P25" s="64">
        <f t="shared" si="7"/>
        <v>-6.5916285589112493E-3</v>
      </c>
    </row>
    <row r="26" spans="1:16" ht="20.100000000000001" customHeight="1" x14ac:dyDescent="0.25">
      <c r="A26" s="13" t="s">
        <v>186</v>
      </c>
      <c r="B26" s="24">
        <v>1798.6599999999999</v>
      </c>
      <c r="C26" s="160">
        <v>3015.1800000000003</v>
      </c>
      <c r="D26" s="309">
        <f t="shared" si="1"/>
        <v>5.4059062710358086E-3</v>
      </c>
      <c r="E26" s="259">
        <f t="shared" si="2"/>
        <v>8.8892515788387833E-3</v>
      </c>
      <c r="F26" s="64">
        <f t="shared" si="3"/>
        <v>0.67634794791678277</v>
      </c>
      <c r="H26" s="24">
        <v>520.21799999999996</v>
      </c>
      <c r="I26" s="160">
        <v>702.16</v>
      </c>
      <c r="J26" s="309">
        <f t="shared" si="4"/>
        <v>5.5695196155772612E-3</v>
      </c>
      <c r="K26" s="259">
        <f t="shared" si="5"/>
        <v>7.0254618261111996E-3</v>
      </c>
      <c r="L26" s="64">
        <f t="shared" si="6"/>
        <v>0.34974183899826616</v>
      </c>
      <c r="N26" s="39">
        <f t="shared" si="0"/>
        <v>2.8922531217684275</v>
      </c>
      <c r="O26" s="173">
        <f t="shared" si="0"/>
        <v>2.3287498590465576</v>
      </c>
      <c r="P26" s="64">
        <f t="shared" si="7"/>
        <v>-0.19483193171465013</v>
      </c>
    </row>
    <row r="27" spans="1:16" ht="20.100000000000001" customHeight="1" x14ac:dyDescent="0.25">
      <c r="A27" s="13" t="s">
        <v>188</v>
      </c>
      <c r="B27" s="24">
        <v>2513.8799999999997</v>
      </c>
      <c r="C27" s="160">
        <v>2108.4500000000003</v>
      </c>
      <c r="D27" s="309">
        <f t="shared" si="1"/>
        <v>7.555513358072953E-3</v>
      </c>
      <c r="E27" s="259">
        <f t="shared" si="2"/>
        <v>6.2160608956687933E-3</v>
      </c>
      <c r="F27" s="64">
        <f t="shared" si="3"/>
        <v>-0.16127659235922137</v>
      </c>
      <c r="H27" s="24">
        <v>761.08000000000015</v>
      </c>
      <c r="I27" s="160">
        <v>660.6840000000002</v>
      </c>
      <c r="J27" s="309">
        <f t="shared" si="4"/>
        <v>8.1482186103201786E-3</v>
      </c>
      <c r="K27" s="259">
        <f t="shared" si="5"/>
        <v>6.6104737112943684E-3</v>
      </c>
      <c r="L27" s="64">
        <f t="shared" si="6"/>
        <v>-0.13191254533031999</v>
      </c>
      <c r="N27" s="39">
        <f t="shared" si="0"/>
        <v>3.0275112574983702</v>
      </c>
      <c r="O27" s="173">
        <f t="shared" si="0"/>
        <v>3.1335056558135128</v>
      </c>
      <c r="P27" s="64">
        <f t="shared" si="7"/>
        <v>3.5010406006789105E-2</v>
      </c>
    </row>
    <row r="28" spans="1:16" ht="20.100000000000001" customHeight="1" x14ac:dyDescent="0.25">
      <c r="A28" s="13" t="s">
        <v>187</v>
      </c>
      <c r="B28" s="24">
        <v>3216.0899999999997</v>
      </c>
      <c r="C28" s="160">
        <v>3033.96</v>
      </c>
      <c r="D28" s="309">
        <f t="shared" si="1"/>
        <v>9.6660186467790211E-3</v>
      </c>
      <c r="E28" s="259">
        <f t="shared" si="2"/>
        <v>8.9446181389282609E-3</v>
      </c>
      <c r="F28" s="64">
        <f t="shared" si="3"/>
        <v>-5.6630877867223761E-2</v>
      </c>
      <c r="H28" s="24">
        <v>723.86699999999996</v>
      </c>
      <c r="I28" s="160">
        <v>659.99800000000005</v>
      </c>
      <c r="J28" s="309">
        <f t="shared" si="4"/>
        <v>7.7498115320290056E-3</v>
      </c>
      <c r="K28" s="259">
        <f t="shared" si="5"/>
        <v>6.6036099383470154E-3</v>
      </c>
      <c r="L28" s="64">
        <f t="shared" si="6"/>
        <v>-8.8233059387981386E-2</v>
      </c>
      <c r="N28" s="39">
        <f t="shared" si="0"/>
        <v>2.2507672359915301</v>
      </c>
      <c r="O28" s="173">
        <f t="shared" si="0"/>
        <v>2.1753681656976362</v>
      </c>
      <c r="P28" s="64">
        <f t="shared" si="7"/>
        <v>-3.3499274864234582E-2</v>
      </c>
    </row>
    <row r="29" spans="1:16" ht="20.100000000000001" customHeight="1" x14ac:dyDescent="0.25">
      <c r="A29" s="13" t="s">
        <v>203</v>
      </c>
      <c r="B29" s="24">
        <v>124.7</v>
      </c>
      <c r="C29" s="160">
        <v>2877.8099999999995</v>
      </c>
      <c r="D29" s="309">
        <f t="shared" si="1"/>
        <v>3.7478818231248008E-4</v>
      </c>
      <c r="E29" s="259">
        <f t="shared" si="2"/>
        <v>8.4842619963312414E-3</v>
      </c>
      <c r="F29" s="64">
        <f>(C29-B29)/B29</f>
        <v>22.077866880513227</v>
      </c>
      <c r="H29" s="24">
        <v>38.914000000000001</v>
      </c>
      <c r="I29" s="160">
        <v>644.5899999999998</v>
      </c>
      <c r="J29" s="309">
        <f t="shared" si="4"/>
        <v>4.1661819914069401E-4</v>
      </c>
      <c r="K29" s="259">
        <f t="shared" si="5"/>
        <v>6.4494451955295334E-3</v>
      </c>
      <c r="L29" s="64">
        <f>(I29-H29)/H29</f>
        <v>15.564475510099188</v>
      </c>
      <c r="N29" s="39">
        <f t="shared" si="0"/>
        <v>3.1206094627105054</v>
      </c>
      <c r="O29" s="173">
        <f t="shared" si="0"/>
        <v>2.239862951341471</v>
      </c>
      <c r="P29" s="64">
        <f>(O29-N29)/N29</f>
        <v>-0.28223541647663719</v>
      </c>
    </row>
    <row r="30" spans="1:16" ht="20.100000000000001" customHeight="1" x14ac:dyDescent="0.25">
      <c r="A30" s="13" t="s">
        <v>201</v>
      </c>
      <c r="B30" s="24">
        <v>2575.4899999999993</v>
      </c>
      <c r="C30" s="160">
        <v>1212.8799999999997</v>
      </c>
      <c r="D30" s="309">
        <f t="shared" si="1"/>
        <v>7.7406833653886854E-3</v>
      </c>
      <c r="E30" s="259">
        <f t="shared" si="2"/>
        <v>3.5757717466094823E-3</v>
      </c>
      <c r="F30" s="64">
        <f t="shared" si="3"/>
        <v>-0.52906825497284016</v>
      </c>
      <c r="H30" s="24">
        <v>1412.8019999999999</v>
      </c>
      <c r="I30" s="160">
        <v>600.53999999999985</v>
      </c>
      <c r="J30" s="309">
        <f t="shared" si="4"/>
        <v>1.5125636659874871E-2</v>
      </c>
      <c r="K30" s="259">
        <f t="shared" si="5"/>
        <v>6.0087029239102472E-3</v>
      </c>
      <c r="L30" s="64">
        <f t="shared" si="6"/>
        <v>-0.574929820314524</v>
      </c>
      <c r="N30" s="39">
        <f t="shared" si="0"/>
        <v>5.4855658534880742</v>
      </c>
      <c r="O30" s="173">
        <f t="shared" si="0"/>
        <v>4.9513554514873697</v>
      </c>
      <c r="P30" s="64">
        <f t="shared" si="7"/>
        <v>-9.7384739563561959E-2</v>
      </c>
    </row>
    <row r="31" spans="1:16" ht="20.100000000000001" customHeight="1" x14ac:dyDescent="0.25">
      <c r="A31" s="13" t="s">
        <v>205</v>
      </c>
      <c r="B31" s="24">
        <v>625.28</v>
      </c>
      <c r="C31" s="160">
        <v>2245.4399999999996</v>
      </c>
      <c r="D31" s="309">
        <f t="shared" si="1"/>
        <v>1.8792907348544308E-3</v>
      </c>
      <c r="E31" s="259">
        <f t="shared" si="2"/>
        <v>6.6199301750435305E-3</v>
      </c>
      <c r="F31" s="64">
        <f t="shared" si="3"/>
        <v>2.5910951893551686</v>
      </c>
      <c r="H31" s="24">
        <v>187.65899999999999</v>
      </c>
      <c r="I31" s="160">
        <v>550.36599999999999</v>
      </c>
      <c r="J31" s="309">
        <f t="shared" si="4"/>
        <v>2.0091009567904479E-3</v>
      </c>
      <c r="K31" s="259">
        <f t="shared" si="5"/>
        <v>5.5066869707609614E-3</v>
      </c>
      <c r="L31" s="64">
        <f t="shared" si="6"/>
        <v>1.9327983203576702</v>
      </c>
      <c r="N31" s="39">
        <f t="shared" si="0"/>
        <v>3.001199462640737</v>
      </c>
      <c r="O31" s="173">
        <f t="shared" si="0"/>
        <v>2.4510385492375661</v>
      </c>
      <c r="P31" s="64">
        <f t="shared" si="7"/>
        <v>-0.1833136784980921</v>
      </c>
    </row>
    <row r="32" spans="1:16" ht="20.100000000000001" customHeight="1" thickBot="1" x14ac:dyDescent="0.3">
      <c r="A32" s="13" t="s">
        <v>17</v>
      </c>
      <c r="B32" s="24">
        <f>B33-SUM(B7:B31)</f>
        <v>19670.04000000027</v>
      </c>
      <c r="C32" s="160">
        <f>C33-SUM(C7:C31)</f>
        <v>22993.599999999919</v>
      </c>
      <c r="D32" s="309">
        <f t="shared" si="1"/>
        <v>5.9118673116390352E-2</v>
      </c>
      <c r="E32" s="259">
        <f t="shared" si="2"/>
        <v>6.7788952932556823E-2</v>
      </c>
      <c r="F32" s="64">
        <f t="shared" si="3"/>
        <v>0.16896559437599531</v>
      </c>
      <c r="H32" s="24">
        <f>H33-SUM(H7:H31)</f>
        <v>5362.4750000000204</v>
      </c>
      <c r="I32" s="160">
        <f>I33-SUM(I7:I31)</f>
        <v>6877.5029999999388</v>
      </c>
      <c r="J32" s="309">
        <f t="shared" si="4"/>
        <v>5.7411334672277367E-2</v>
      </c>
      <c r="K32" s="259">
        <f t="shared" si="5"/>
        <v>6.8812855738670423E-2</v>
      </c>
      <c r="L32" s="64">
        <f t="shared" si="6"/>
        <v>0.28252402109099112</v>
      </c>
      <c r="N32" s="39">
        <f t="shared" si="0"/>
        <v>2.7262145882773736</v>
      </c>
      <c r="O32" s="173">
        <f t="shared" si="0"/>
        <v>2.9910509881010205</v>
      </c>
      <c r="P32" s="64">
        <f t="shared" si="7"/>
        <v>9.7144370425730278E-2</v>
      </c>
    </row>
    <row r="33" spans="1:16" ht="26.25" customHeight="1" thickBot="1" x14ac:dyDescent="0.3">
      <c r="A33" s="17" t="s">
        <v>18</v>
      </c>
      <c r="B33" s="22">
        <v>332721.27000000025</v>
      </c>
      <c r="C33" s="165">
        <v>339193.91000000003</v>
      </c>
      <c r="D33" s="305">
        <f>SUM(D7:D32)</f>
        <v>1</v>
      </c>
      <c r="E33" s="306">
        <f>SUM(E7:E32)</f>
        <v>0.99999999999999967</v>
      </c>
      <c r="F33" s="69">
        <f t="shared" si="3"/>
        <v>1.9453640580296465E-2</v>
      </c>
      <c r="G33" s="2"/>
      <c r="H33" s="46">
        <v>93404.46500000004</v>
      </c>
      <c r="I33" s="171">
        <v>99945.03099999993</v>
      </c>
      <c r="J33" s="305">
        <f>SUM(J7:J32)</f>
        <v>0.99999999999999989</v>
      </c>
      <c r="K33" s="306">
        <f>SUM(K7:K32)</f>
        <v>1</v>
      </c>
      <c r="L33" s="69">
        <f t="shared" si="6"/>
        <v>7.0024125720327041E-2</v>
      </c>
      <c r="N33" s="34">
        <f t="shared" si="0"/>
        <v>2.8072886653744735</v>
      </c>
      <c r="O33" s="166">
        <f t="shared" si="0"/>
        <v>2.9465455615049194</v>
      </c>
      <c r="P33" s="69">
        <f t="shared" si="7"/>
        <v>4.9605478000200577E-2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F37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173</v>
      </c>
      <c r="B39" s="45">
        <v>23335.08</v>
      </c>
      <c r="C39" s="167">
        <v>25178.870000000003</v>
      </c>
      <c r="D39" s="309">
        <f t="shared" ref="D39:D61" si="8">B39/$B$62</f>
        <v>0.17695869895951527</v>
      </c>
      <c r="E39" s="308">
        <f t="shared" ref="E39:E61" si="9">C39/$C$62</f>
        <v>0.1822688334032255</v>
      </c>
      <c r="F39" s="64">
        <f>(C39-B39)/B39</f>
        <v>7.9013656691984804E-2</v>
      </c>
      <c r="H39" s="45">
        <v>5715.5349999999999</v>
      </c>
      <c r="I39" s="167">
        <v>6348.4860000000008</v>
      </c>
      <c r="J39" s="309">
        <f t="shared" ref="J39:J61" si="10">H39/$H$62</f>
        <v>0.17304140161617343</v>
      </c>
      <c r="K39" s="308">
        <f t="shared" ref="K39:K61" si="11">I39/$I$62</f>
        <v>0.17703603955298086</v>
      </c>
      <c r="L39" s="64">
        <f>(I39-H39)/H39</f>
        <v>0.11074221398346804</v>
      </c>
      <c r="N39" s="39">
        <f t="shared" ref="N39:O62" si="12">(H39/B39)*10</f>
        <v>2.4493316500307687</v>
      </c>
      <c r="O39" s="172">
        <f t="shared" si="12"/>
        <v>2.5213546120219057</v>
      </c>
      <c r="P39" s="73">
        <f t="shared" si="7"/>
        <v>2.9405148947563815E-2</v>
      </c>
    </row>
    <row r="40" spans="1:16" ht="20.100000000000001" customHeight="1" x14ac:dyDescent="0.25">
      <c r="A40" s="44" t="s">
        <v>168</v>
      </c>
      <c r="B40" s="24">
        <v>30101.880000000005</v>
      </c>
      <c r="C40" s="160">
        <v>24034.839999999997</v>
      </c>
      <c r="D40" s="309">
        <f t="shared" si="8"/>
        <v>0.22827389154163835</v>
      </c>
      <c r="E40" s="259">
        <f t="shared" si="9"/>
        <v>0.17398724596589041</v>
      </c>
      <c r="F40" s="64">
        <f t="shared" ref="F40:F62" si="13">(C40-B40)/B40</f>
        <v>-0.20155020218006342</v>
      </c>
      <c r="H40" s="24">
        <v>7421.9670000000006</v>
      </c>
      <c r="I40" s="160">
        <v>6061.547999999998</v>
      </c>
      <c r="J40" s="309">
        <f t="shared" si="10"/>
        <v>0.22470469911022956</v>
      </c>
      <c r="K40" s="259">
        <f t="shared" si="11"/>
        <v>0.1690343889047391</v>
      </c>
      <c r="L40" s="64">
        <f t="shared" ref="L40:L62" si="14">(I40-H40)/H40</f>
        <v>-0.18329628789780425</v>
      </c>
      <c r="N40" s="39">
        <f t="shared" si="12"/>
        <v>2.4656157688489886</v>
      </c>
      <c r="O40" s="173">
        <f t="shared" si="12"/>
        <v>2.5219839200094523</v>
      </c>
      <c r="P40" s="64">
        <f t="shared" si="7"/>
        <v>2.286169316104664E-2</v>
      </c>
    </row>
    <row r="41" spans="1:16" ht="20.100000000000001" customHeight="1" x14ac:dyDescent="0.25">
      <c r="A41" s="44" t="s">
        <v>174</v>
      </c>
      <c r="B41" s="24">
        <v>17684.150000000005</v>
      </c>
      <c r="C41" s="160">
        <v>20563.669999999995</v>
      </c>
      <c r="D41" s="309">
        <f t="shared" si="8"/>
        <v>0.13410556879191812</v>
      </c>
      <c r="E41" s="259">
        <f t="shared" si="9"/>
        <v>0.14885958509611052</v>
      </c>
      <c r="F41" s="64">
        <f t="shared" si="13"/>
        <v>0.16283055730696633</v>
      </c>
      <c r="H41" s="24">
        <v>4305.3030000000008</v>
      </c>
      <c r="I41" s="160">
        <v>5015.7769999999991</v>
      </c>
      <c r="J41" s="309">
        <f t="shared" si="10"/>
        <v>0.13034574462448686</v>
      </c>
      <c r="K41" s="259">
        <f t="shared" si="11"/>
        <v>0.13987166315889038</v>
      </c>
      <c r="L41" s="64">
        <f t="shared" si="14"/>
        <v>0.16502299605858128</v>
      </c>
      <c r="N41" s="39">
        <f t="shared" si="12"/>
        <v>2.4345546718389062</v>
      </c>
      <c r="O41" s="173">
        <f t="shared" si="12"/>
        <v>2.4391448608152149</v>
      </c>
      <c r="P41" s="64">
        <f t="shared" si="7"/>
        <v>1.8854326951062313E-3</v>
      </c>
    </row>
    <row r="42" spans="1:16" ht="20.100000000000001" customHeight="1" x14ac:dyDescent="0.25">
      <c r="A42" s="44" t="s">
        <v>163</v>
      </c>
      <c r="B42" s="24">
        <v>24474.049999999996</v>
      </c>
      <c r="C42" s="160">
        <v>18958.170000000002</v>
      </c>
      <c r="D42" s="309">
        <f t="shared" si="8"/>
        <v>0.18559593737283625</v>
      </c>
      <c r="E42" s="259">
        <f t="shared" si="9"/>
        <v>0.13723743477606531</v>
      </c>
      <c r="F42" s="64">
        <f t="shared" si="13"/>
        <v>-0.22537667447766083</v>
      </c>
      <c r="H42" s="24">
        <v>5058.2060000000001</v>
      </c>
      <c r="I42" s="160">
        <v>4263.21</v>
      </c>
      <c r="J42" s="309">
        <f t="shared" si="10"/>
        <v>0.15314035447308749</v>
      </c>
      <c r="K42" s="259">
        <f t="shared" si="11"/>
        <v>0.11888532386818897</v>
      </c>
      <c r="L42" s="64">
        <f t="shared" si="14"/>
        <v>-0.15716955774438607</v>
      </c>
      <c r="N42" s="39">
        <f t="shared" si="12"/>
        <v>2.0667629591342669</v>
      </c>
      <c r="O42" s="173">
        <f t="shared" si="12"/>
        <v>2.2487455276537767</v>
      </c>
      <c r="P42" s="64">
        <f t="shared" si="7"/>
        <v>8.8051978924442928E-2</v>
      </c>
    </row>
    <row r="43" spans="1:16" ht="20.100000000000001" customHeight="1" x14ac:dyDescent="0.25">
      <c r="A43" s="44" t="s">
        <v>169</v>
      </c>
      <c r="B43" s="24">
        <v>6342.74</v>
      </c>
      <c r="C43" s="160">
        <v>7270.4799999999987</v>
      </c>
      <c r="D43" s="309">
        <f t="shared" si="8"/>
        <v>4.8099385913332023E-2</v>
      </c>
      <c r="E43" s="259">
        <f t="shared" si="9"/>
        <v>5.2630714082144377E-2</v>
      </c>
      <c r="F43" s="64">
        <f t="shared" si="13"/>
        <v>0.1462680166615688</v>
      </c>
      <c r="H43" s="24">
        <v>2008.96</v>
      </c>
      <c r="I43" s="160">
        <v>2385.7799999999997</v>
      </c>
      <c r="J43" s="309">
        <f t="shared" si="10"/>
        <v>6.0822522159487746E-2</v>
      </c>
      <c r="K43" s="259">
        <f t="shared" si="11"/>
        <v>6.6530672422481604E-2</v>
      </c>
      <c r="L43" s="64">
        <f t="shared" si="14"/>
        <v>0.18756968779866184</v>
      </c>
      <c r="N43" s="39">
        <f t="shared" si="12"/>
        <v>3.167337775157109</v>
      </c>
      <c r="O43" s="173">
        <f t="shared" si="12"/>
        <v>3.2814614715947235</v>
      </c>
      <c r="P43" s="64">
        <f t="shared" si="7"/>
        <v>3.6031425928973924E-2</v>
      </c>
    </row>
    <row r="44" spans="1:16" ht="20.100000000000001" customHeight="1" x14ac:dyDescent="0.25">
      <c r="A44" s="44" t="s">
        <v>180</v>
      </c>
      <c r="B44" s="24">
        <v>4913.0299999999988</v>
      </c>
      <c r="C44" s="160">
        <v>10614.409999999998</v>
      </c>
      <c r="D44" s="309">
        <f t="shared" si="8"/>
        <v>3.7257356595694853E-2</v>
      </c>
      <c r="E44" s="259">
        <f t="shared" si="9"/>
        <v>7.6837289678350545E-2</v>
      </c>
      <c r="F44" s="64">
        <f t="shared" si="13"/>
        <v>1.1604610596719338</v>
      </c>
      <c r="H44" s="24">
        <v>1124.0040000000001</v>
      </c>
      <c r="I44" s="160">
        <v>2371.0569999999993</v>
      </c>
      <c r="J44" s="309">
        <f t="shared" si="10"/>
        <v>3.4029925034521777E-2</v>
      </c>
      <c r="K44" s="259">
        <f t="shared" si="11"/>
        <v>6.6120101837567571E-2</v>
      </c>
      <c r="L44" s="64">
        <f t="shared" si="14"/>
        <v>1.109473809701744</v>
      </c>
      <c r="N44" s="39">
        <f t="shared" si="12"/>
        <v>2.2878020284834419</v>
      </c>
      <c r="O44" s="173">
        <f t="shared" si="12"/>
        <v>2.2338095099021045</v>
      </c>
      <c r="P44" s="64">
        <f t="shared" si="7"/>
        <v>-2.3600170779255972E-2</v>
      </c>
    </row>
    <row r="45" spans="1:16" ht="20.100000000000001" customHeight="1" x14ac:dyDescent="0.25">
      <c r="A45" s="44" t="s">
        <v>170</v>
      </c>
      <c r="B45" s="24">
        <v>6580.82</v>
      </c>
      <c r="C45" s="160">
        <v>7587.5300000000007</v>
      </c>
      <c r="D45" s="309">
        <f t="shared" si="8"/>
        <v>4.9904836207407779E-2</v>
      </c>
      <c r="E45" s="259">
        <f t="shared" si="9"/>
        <v>5.4925826358052425E-2</v>
      </c>
      <c r="F45" s="64">
        <f t="shared" si="13"/>
        <v>0.15297637680410664</v>
      </c>
      <c r="H45" s="24">
        <v>1954.318</v>
      </c>
      <c r="I45" s="160">
        <v>2094.6090000000004</v>
      </c>
      <c r="J45" s="309">
        <f t="shared" si="10"/>
        <v>5.9168201388621854E-2</v>
      </c>
      <c r="K45" s="259">
        <f t="shared" si="11"/>
        <v>5.8410978896705407E-2</v>
      </c>
      <c r="L45" s="64">
        <f t="shared" si="14"/>
        <v>7.1785144485186345E-2</v>
      </c>
      <c r="N45" s="39">
        <f t="shared" si="12"/>
        <v>2.9697180594515578</v>
      </c>
      <c r="O45" s="173">
        <f t="shared" si="12"/>
        <v>2.7605940273053289</v>
      </c>
      <c r="P45" s="64">
        <f t="shared" si="7"/>
        <v>-7.041881685726406E-2</v>
      </c>
    </row>
    <row r="46" spans="1:16" ht="20.100000000000001" customHeight="1" x14ac:dyDescent="0.25">
      <c r="A46" s="44" t="s">
        <v>177</v>
      </c>
      <c r="B46" s="24">
        <v>4877.2300000000005</v>
      </c>
      <c r="C46" s="160">
        <v>5656.2</v>
      </c>
      <c r="D46" s="309">
        <f t="shared" si="8"/>
        <v>3.6985871714445236E-2</v>
      </c>
      <c r="E46" s="259">
        <f t="shared" si="9"/>
        <v>4.0945005693080107E-2</v>
      </c>
      <c r="F46" s="64">
        <f t="shared" si="13"/>
        <v>0.15971565827324102</v>
      </c>
      <c r="H46" s="24">
        <v>1701.4300000000003</v>
      </c>
      <c r="I46" s="160">
        <v>2060.3370000000004</v>
      </c>
      <c r="J46" s="309">
        <f t="shared" si="10"/>
        <v>5.15118588114334E-2</v>
      </c>
      <c r="K46" s="259">
        <f t="shared" si="11"/>
        <v>5.7455258249678738E-2</v>
      </c>
      <c r="L46" s="64">
        <f t="shared" si="14"/>
        <v>0.21094432330451449</v>
      </c>
      <c r="N46" s="39">
        <f t="shared" si="12"/>
        <v>3.4885170475864373</v>
      </c>
      <c r="O46" s="173">
        <f t="shared" si="12"/>
        <v>3.6426169513100675</v>
      </c>
      <c r="P46" s="64">
        <f t="shared" si="7"/>
        <v>4.417347016556665E-2</v>
      </c>
    </row>
    <row r="47" spans="1:16" ht="20.100000000000001" customHeight="1" x14ac:dyDescent="0.25">
      <c r="A47" s="44" t="s">
        <v>175</v>
      </c>
      <c r="B47" s="24">
        <v>3403.3100000000004</v>
      </c>
      <c r="C47" s="160">
        <v>6230.2300000000005</v>
      </c>
      <c r="D47" s="309">
        <f t="shared" si="8"/>
        <v>2.5808581318594492E-2</v>
      </c>
      <c r="E47" s="259">
        <f t="shared" si="9"/>
        <v>4.5100385916197888E-2</v>
      </c>
      <c r="F47" s="64">
        <f t="shared" si="13"/>
        <v>0.83063840790289445</v>
      </c>
      <c r="H47" s="24">
        <v>1083.8689999999999</v>
      </c>
      <c r="I47" s="160">
        <v>1799.4919999999995</v>
      </c>
      <c r="J47" s="309">
        <f t="shared" si="10"/>
        <v>3.2814812774013324E-2</v>
      </c>
      <c r="K47" s="259">
        <f t="shared" si="11"/>
        <v>5.0181245872995939E-2</v>
      </c>
      <c r="L47" s="64">
        <f t="shared" si="14"/>
        <v>0.66024860937991547</v>
      </c>
      <c r="N47" s="39">
        <f t="shared" si="12"/>
        <v>3.1847495526413985</v>
      </c>
      <c r="O47" s="173">
        <f t="shared" si="12"/>
        <v>2.8883235450376619</v>
      </c>
      <c r="P47" s="64">
        <f t="shared" si="7"/>
        <v>-9.3076709079960129E-2</v>
      </c>
    </row>
    <row r="48" spans="1:16" ht="20.100000000000001" customHeight="1" x14ac:dyDescent="0.25">
      <c r="A48" s="44" t="s">
        <v>176</v>
      </c>
      <c r="B48" s="24">
        <v>1586.14</v>
      </c>
      <c r="C48" s="160">
        <v>2517.3000000000002</v>
      </c>
      <c r="D48" s="309">
        <f t="shared" si="8"/>
        <v>1.2028296914672911E-2</v>
      </c>
      <c r="E48" s="259">
        <f t="shared" si="9"/>
        <v>1.8222634070787908E-2</v>
      </c>
      <c r="F48" s="64">
        <f t="shared" si="13"/>
        <v>0.58706041080862981</v>
      </c>
      <c r="H48" s="24">
        <v>530.42400000000009</v>
      </c>
      <c r="I48" s="160">
        <v>836.26600000000008</v>
      </c>
      <c r="J48" s="309">
        <f t="shared" si="10"/>
        <v>1.6058918790779374E-2</v>
      </c>
      <c r="K48" s="259">
        <f t="shared" si="11"/>
        <v>2.3320398068580932E-2</v>
      </c>
      <c r="L48" s="64">
        <f t="shared" si="14"/>
        <v>0.57659909808002641</v>
      </c>
      <c r="N48" s="39">
        <f t="shared" si="12"/>
        <v>3.3441184258640479</v>
      </c>
      <c r="O48" s="173">
        <f t="shared" si="12"/>
        <v>3.3220752393437412</v>
      </c>
      <c r="P48" s="64">
        <f t="shared" si="7"/>
        <v>-6.5916285589112493E-3</v>
      </c>
    </row>
    <row r="49" spans="1:16" ht="20.100000000000001" customHeight="1" x14ac:dyDescent="0.25">
      <c r="A49" s="44" t="s">
        <v>188</v>
      </c>
      <c r="B49" s="24">
        <v>2513.8799999999997</v>
      </c>
      <c r="C49" s="160">
        <v>2108.4500000000003</v>
      </c>
      <c r="D49" s="309">
        <f t="shared" si="8"/>
        <v>1.9063698694855392E-2</v>
      </c>
      <c r="E49" s="259">
        <f t="shared" si="9"/>
        <v>1.5262985264590143E-2</v>
      </c>
      <c r="F49" s="64">
        <f t="shared" si="13"/>
        <v>-0.16127659235922137</v>
      </c>
      <c r="H49" s="24">
        <v>761.08000000000015</v>
      </c>
      <c r="I49" s="160">
        <v>660.6840000000002</v>
      </c>
      <c r="J49" s="309">
        <f t="shared" si="10"/>
        <v>2.3042173644643466E-2</v>
      </c>
      <c r="K49" s="259">
        <f t="shared" si="11"/>
        <v>1.8424058705653855E-2</v>
      </c>
      <c r="L49" s="64">
        <f t="shared" si="14"/>
        <v>-0.13191254533031999</v>
      </c>
      <c r="N49" s="39">
        <f t="shared" si="12"/>
        <v>3.0275112574983702</v>
      </c>
      <c r="O49" s="173">
        <f t="shared" si="12"/>
        <v>3.1335056558135128</v>
      </c>
      <c r="P49" s="64">
        <f t="shared" si="7"/>
        <v>3.5010406006789105E-2</v>
      </c>
    </row>
    <row r="50" spans="1:16" ht="20.100000000000001" customHeight="1" x14ac:dyDescent="0.25">
      <c r="A50" s="44" t="s">
        <v>179</v>
      </c>
      <c r="B50" s="24">
        <v>33.309999999999995</v>
      </c>
      <c r="C50" s="160">
        <v>1301.6499999999999</v>
      </c>
      <c r="D50" s="309">
        <f t="shared" si="8"/>
        <v>2.5260227358729658E-4</v>
      </c>
      <c r="E50" s="259">
        <f t="shared" si="9"/>
        <v>9.422592316466482E-3</v>
      </c>
      <c r="F50" s="64">
        <f t="shared" si="13"/>
        <v>38.076853797658366</v>
      </c>
      <c r="H50" s="24">
        <v>18.032999999999994</v>
      </c>
      <c r="I50" s="160">
        <v>384.30800000000005</v>
      </c>
      <c r="J50" s="309">
        <f t="shared" si="10"/>
        <v>5.4596036859969445E-4</v>
      </c>
      <c r="K50" s="259">
        <f t="shared" si="11"/>
        <v>1.0716943581277012E-2</v>
      </c>
      <c r="L50" s="64">
        <f t="shared" si="14"/>
        <v>20.311373592857546</v>
      </c>
      <c r="N50" s="39">
        <f t="shared" si="12"/>
        <v>5.4136895827078941</v>
      </c>
      <c r="O50" s="173">
        <f t="shared" si="12"/>
        <v>2.9524680213575083</v>
      </c>
      <c r="P50" s="64">
        <f t="shared" si="7"/>
        <v>-0.45462923644752051</v>
      </c>
    </row>
    <row r="51" spans="1:16" ht="20.100000000000001" customHeight="1" x14ac:dyDescent="0.25">
      <c r="A51" s="44" t="s">
        <v>189</v>
      </c>
      <c r="B51" s="24">
        <v>352.67</v>
      </c>
      <c r="C51" s="160">
        <v>1453.5700000000002</v>
      </c>
      <c r="D51" s="309">
        <f t="shared" si="8"/>
        <v>2.6744294153717174E-3</v>
      </c>
      <c r="E51" s="259">
        <f t="shared" si="9"/>
        <v>1.0522335123455758E-2</v>
      </c>
      <c r="F51" s="64">
        <f t="shared" si="13"/>
        <v>3.1216151076076786</v>
      </c>
      <c r="H51" s="24">
        <v>93.103000000000009</v>
      </c>
      <c r="I51" s="160">
        <v>381.0630000000001</v>
      </c>
      <c r="J51" s="309">
        <f t="shared" si="10"/>
        <v>2.8187516329915914E-3</v>
      </c>
      <c r="K51" s="259">
        <f t="shared" si="11"/>
        <v>1.0626452407735885E-2</v>
      </c>
      <c r="L51" s="64">
        <f t="shared" si="14"/>
        <v>3.0929185955339791</v>
      </c>
      <c r="N51" s="39">
        <f t="shared" si="12"/>
        <v>2.6399466923753083</v>
      </c>
      <c r="O51" s="173">
        <f t="shared" si="12"/>
        <v>2.6215662128414872</v>
      </c>
      <c r="P51" s="64">
        <f t="shared" si="7"/>
        <v>-6.962443441342071E-3</v>
      </c>
    </row>
    <row r="52" spans="1:16" ht="20.100000000000001" customHeight="1" x14ac:dyDescent="0.25">
      <c r="A52" s="44" t="s">
        <v>192</v>
      </c>
      <c r="B52" s="24">
        <v>3491.05</v>
      </c>
      <c r="C52" s="160">
        <v>1939.42</v>
      </c>
      <c r="D52" s="309">
        <f t="shared" si="8"/>
        <v>2.6473946778953223E-2</v>
      </c>
      <c r="E52" s="259">
        <f t="shared" si="9"/>
        <v>1.40393838515741E-2</v>
      </c>
      <c r="F52" s="64">
        <f t="shared" si="13"/>
        <v>-0.44445940333137596</v>
      </c>
      <c r="H52" s="24">
        <v>580.76900000000023</v>
      </c>
      <c r="I52" s="160">
        <v>324.71800000000002</v>
      </c>
      <c r="J52" s="309">
        <f t="shared" si="10"/>
        <v>1.758314519554573E-2</v>
      </c>
      <c r="K52" s="259">
        <f t="shared" si="11"/>
        <v>9.0551965762490205E-3</v>
      </c>
      <c r="L52" s="64">
        <f t="shared" si="14"/>
        <v>-0.4408826917414671</v>
      </c>
      <c r="N52" s="39">
        <f t="shared" si="12"/>
        <v>1.6635940476360986</v>
      </c>
      <c r="O52" s="173">
        <f t="shared" si="12"/>
        <v>1.6743046890307411</v>
      </c>
      <c r="P52" s="64">
        <f t="shared" si="7"/>
        <v>6.4382542182462744E-3</v>
      </c>
    </row>
    <row r="53" spans="1:16" ht="20.100000000000001" customHeight="1" x14ac:dyDescent="0.25">
      <c r="A53" s="44" t="s">
        <v>190</v>
      </c>
      <c r="B53" s="24">
        <v>345.84</v>
      </c>
      <c r="C53" s="160">
        <v>489.02</v>
      </c>
      <c r="D53" s="309">
        <f t="shared" si="8"/>
        <v>2.6226349533902929E-3</v>
      </c>
      <c r="E53" s="259">
        <f t="shared" si="9"/>
        <v>3.5399962313974105E-3</v>
      </c>
      <c r="F53" s="64">
        <f t="shared" si="13"/>
        <v>0.41400647698357629</v>
      </c>
      <c r="H53" s="24">
        <v>141.58100000000002</v>
      </c>
      <c r="I53" s="160">
        <v>205.58199999999999</v>
      </c>
      <c r="J53" s="309">
        <f t="shared" si="10"/>
        <v>4.2864534435043183E-3</v>
      </c>
      <c r="K53" s="259">
        <f t="shared" si="11"/>
        <v>5.7329295651563075E-3</v>
      </c>
      <c r="L53" s="64">
        <f t="shared" si="14"/>
        <v>0.45204511904845968</v>
      </c>
      <c r="N53" s="39">
        <f t="shared" ref="N53:N54" si="15">(H53/B53)*10</f>
        <v>4.0938295165394409</v>
      </c>
      <c r="O53" s="173">
        <f t="shared" ref="O53:O54" si="16">(I53/C53)*10</f>
        <v>4.2039589382847327</v>
      </c>
      <c r="P53" s="64">
        <f t="shared" ref="P53:P54" si="17">(O53-N53)/N53</f>
        <v>2.6901320951534233E-2</v>
      </c>
    </row>
    <row r="54" spans="1:16" ht="20.100000000000001" customHeight="1" x14ac:dyDescent="0.25">
      <c r="A54" s="44" t="s">
        <v>194</v>
      </c>
      <c r="B54" s="24">
        <v>106.98999999999998</v>
      </c>
      <c r="C54" s="160">
        <v>640.17000000000007</v>
      </c>
      <c r="D54" s="309">
        <f t="shared" si="8"/>
        <v>8.1134545935469414E-4</v>
      </c>
      <c r="E54" s="259">
        <f t="shared" si="9"/>
        <v>4.6341650391674791E-3</v>
      </c>
      <c r="F54" s="64">
        <f t="shared" si="13"/>
        <v>4.9834563977941881</v>
      </c>
      <c r="H54" s="24">
        <v>34.664999999999999</v>
      </c>
      <c r="I54" s="160">
        <v>203.65899999999999</v>
      </c>
      <c r="J54" s="309">
        <f t="shared" si="10"/>
        <v>1.0495045847894644E-3</v>
      </c>
      <c r="K54" s="259">
        <f t="shared" si="11"/>
        <v>5.6793041331934142E-3</v>
      </c>
      <c r="L54" s="64">
        <f t="shared" si="14"/>
        <v>4.875061301024088</v>
      </c>
      <c r="N54" s="39">
        <f t="shared" si="15"/>
        <v>3.2400224320029913</v>
      </c>
      <c r="O54" s="173">
        <f t="shared" si="16"/>
        <v>3.181326835059437</v>
      </c>
      <c r="P54" s="64">
        <f t="shared" si="17"/>
        <v>-1.8115799558606302E-2</v>
      </c>
    </row>
    <row r="55" spans="1:16" ht="20.100000000000001" customHeight="1" x14ac:dyDescent="0.25">
      <c r="A55" s="44" t="s">
        <v>195</v>
      </c>
      <c r="B55" s="24">
        <v>853.52</v>
      </c>
      <c r="C55" s="160">
        <v>555.99</v>
      </c>
      <c r="D55" s="309">
        <f t="shared" si="8"/>
        <v>6.4725635710666286E-3</v>
      </c>
      <c r="E55" s="259">
        <f t="shared" si="9"/>
        <v>4.0247893842678137E-3</v>
      </c>
      <c r="F55" s="64">
        <f t="shared" si="13"/>
        <v>-0.34859171431249414</v>
      </c>
      <c r="H55" s="24">
        <v>202.94600000000003</v>
      </c>
      <c r="I55" s="160">
        <v>148.23700000000002</v>
      </c>
      <c r="J55" s="309">
        <f t="shared" si="10"/>
        <v>6.1443172498105488E-3</v>
      </c>
      <c r="K55" s="259">
        <f t="shared" si="11"/>
        <v>4.1337873935951381E-3</v>
      </c>
      <c r="L55" s="64">
        <f t="shared" si="14"/>
        <v>-0.2695741724399594</v>
      </c>
      <c r="N55" s="39">
        <f t="shared" ref="N55" si="18">(H55/B55)*10</f>
        <v>2.377753303964758</v>
      </c>
      <c r="O55" s="173">
        <f t="shared" ref="O55" si="19">(I55/C55)*10</f>
        <v>2.6661810464216984</v>
      </c>
      <c r="P55" s="64">
        <f t="shared" ref="P55" si="20">(O55-N55)/N55</f>
        <v>0.12130263554928292</v>
      </c>
    </row>
    <row r="56" spans="1:16" ht="20.100000000000001" customHeight="1" x14ac:dyDescent="0.25">
      <c r="A56" s="44" t="s">
        <v>191</v>
      </c>
      <c r="B56" s="24">
        <v>346.59</v>
      </c>
      <c r="C56" s="160">
        <v>506.76999999999992</v>
      </c>
      <c r="D56" s="309">
        <f t="shared" si="8"/>
        <v>2.6283224858187071E-3</v>
      </c>
      <c r="E56" s="259">
        <f t="shared" si="9"/>
        <v>3.6684877718401406E-3</v>
      </c>
      <c r="F56" s="64">
        <f t="shared" si="13"/>
        <v>0.46215990074728053</v>
      </c>
      <c r="H56" s="24">
        <v>103.18699999999998</v>
      </c>
      <c r="I56" s="160">
        <v>137.07199999999997</v>
      </c>
      <c r="J56" s="309">
        <f t="shared" si="10"/>
        <v>3.1240510483389718E-3</v>
      </c>
      <c r="K56" s="259">
        <f t="shared" si="11"/>
        <v>3.8224364066654923E-3</v>
      </c>
      <c r="L56" s="64">
        <f t="shared" si="14"/>
        <v>0.32838438950643006</v>
      </c>
      <c r="N56" s="39">
        <f t="shared" ref="N56" si="21">(H56/B56)*10</f>
        <v>2.9772064975908128</v>
      </c>
      <c r="O56" s="173">
        <f t="shared" ref="O56" si="22">(I56/C56)*10</f>
        <v>2.7048167807881285</v>
      </c>
      <c r="P56" s="64">
        <f t="shared" si="7"/>
        <v>-9.1491711113456511E-2</v>
      </c>
    </row>
    <row r="57" spans="1:16" ht="20.100000000000001" customHeight="1" x14ac:dyDescent="0.25">
      <c r="A57" s="44" t="s">
        <v>196</v>
      </c>
      <c r="B57" s="24">
        <v>208.16</v>
      </c>
      <c r="C57" s="160">
        <v>170.92999999999998</v>
      </c>
      <c r="D57" s="309">
        <f t="shared" si="8"/>
        <v>1.5785556670648952E-3</v>
      </c>
      <c r="E57" s="259">
        <f t="shared" si="9"/>
        <v>1.2373554370634315E-3</v>
      </c>
      <c r="F57" s="64">
        <f t="shared" si="13"/>
        <v>-0.17885280553420455</v>
      </c>
      <c r="H57" s="24">
        <v>72.897999999999996</v>
      </c>
      <c r="I57" s="160">
        <v>47.859000000000002</v>
      </c>
      <c r="J57" s="309">
        <f t="shared" si="10"/>
        <v>2.2070326041246902E-3</v>
      </c>
      <c r="K57" s="259">
        <f t="shared" si="11"/>
        <v>1.3346123496162882E-3</v>
      </c>
      <c r="L57" s="64">
        <f t="shared" si="14"/>
        <v>-0.34347993086230066</v>
      </c>
      <c r="N57" s="39">
        <f t="shared" ref="N57" si="23">(H57/B57)*10</f>
        <v>3.5020176787086852</v>
      </c>
      <c r="O57" s="173">
        <f t="shared" ref="O57" si="24">(I57/C57)*10</f>
        <v>2.7999180951266607</v>
      </c>
      <c r="P57" s="64">
        <f t="shared" ref="P57" si="25">(O57-N57)/N57</f>
        <v>-0.2004843059047357</v>
      </c>
    </row>
    <row r="58" spans="1:16" ht="20.100000000000001" customHeight="1" x14ac:dyDescent="0.25">
      <c r="A58" s="44" t="s">
        <v>193</v>
      </c>
      <c r="B58" s="24">
        <v>108.83999999999999</v>
      </c>
      <c r="C58" s="160">
        <v>119.07000000000002</v>
      </c>
      <c r="D58" s="309">
        <f t="shared" si="8"/>
        <v>8.2537470601144888E-4</v>
      </c>
      <c r="E58" s="259">
        <f t="shared" si="9"/>
        <v>8.6194297016991075E-4</v>
      </c>
      <c r="F58" s="64">
        <f t="shared" si="13"/>
        <v>9.3991179713340992E-2</v>
      </c>
      <c r="H58" s="24">
        <v>39.100999999999999</v>
      </c>
      <c r="I58" s="160">
        <v>38.223999999999997</v>
      </c>
      <c r="J58" s="309">
        <f t="shared" si="10"/>
        <v>1.1838072629410891E-3</v>
      </c>
      <c r="K58" s="259">
        <f t="shared" si="11"/>
        <v>1.0659274630003342E-3</v>
      </c>
      <c r="L58" s="64">
        <f t="shared" si="14"/>
        <v>-2.2429093885066941E-2</v>
      </c>
      <c r="N58" s="39">
        <f t="shared" si="12"/>
        <v>3.5925211319367882</v>
      </c>
      <c r="O58" s="173">
        <f t="shared" si="12"/>
        <v>3.210212480053749</v>
      </c>
      <c r="P58" s="64">
        <f t="shared" si="7"/>
        <v>-0.10641792708869334</v>
      </c>
    </row>
    <row r="59" spans="1:16" ht="20.100000000000001" customHeight="1" x14ac:dyDescent="0.25">
      <c r="A59" s="44" t="s">
        <v>221</v>
      </c>
      <c r="B59" s="24">
        <v>85.31</v>
      </c>
      <c r="C59" s="160">
        <v>86.850000000000009</v>
      </c>
      <c r="D59" s="309">
        <f t="shared" si="8"/>
        <v>6.4693785529067172E-4</v>
      </c>
      <c r="E59" s="259">
        <f t="shared" si="9"/>
        <v>6.2870367816626142E-4</v>
      </c>
      <c r="F59" s="64">
        <f>(C59-B59)/B59</f>
        <v>1.8051811042081891E-2</v>
      </c>
      <c r="H59" s="24">
        <v>29.888999999999996</v>
      </c>
      <c r="I59" s="160">
        <v>22.246999999999996</v>
      </c>
      <c r="J59" s="309">
        <f t="shared" si="10"/>
        <v>9.0490819370466749E-4</v>
      </c>
      <c r="K59" s="259">
        <f t="shared" si="11"/>
        <v>6.203874076331214E-4</v>
      </c>
      <c r="L59" s="64">
        <f>(I59-H59)/H59</f>
        <v>-0.25567934691692595</v>
      </c>
      <c r="N59" s="39">
        <f t="shared" si="12"/>
        <v>3.5035751963427493</v>
      </c>
      <c r="O59" s="173">
        <f t="shared" si="12"/>
        <v>2.5615428900402986</v>
      </c>
      <c r="P59" s="64">
        <f>(O59-N59)/N59</f>
        <v>-0.26887743333889419</v>
      </c>
    </row>
    <row r="60" spans="1:16" ht="20.100000000000001" customHeight="1" x14ac:dyDescent="0.25">
      <c r="A60" s="44" t="s">
        <v>197</v>
      </c>
      <c r="B60" s="24">
        <v>23.700000000000003</v>
      </c>
      <c r="C60" s="160">
        <v>59.580000000000013</v>
      </c>
      <c r="D60" s="309">
        <f t="shared" si="8"/>
        <v>1.7972602473788444E-4</v>
      </c>
      <c r="E60" s="259">
        <f t="shared" si="9"/>
        <v>4.312972382860778E-4</v>
      </c>
      <c r="F60" s="64">
        <f>(C60-B60)/B60</f>
        <v>1.5139240506329117</v>
      </c>
      <c r="H60" s="24">
        <v>5.8549999999999995</v>
      </c>
      <c r="I60" s="160">
        <v>20.956000000000003</v>
      </c>
      <c r="J60" s="309">
        <f t="shared" si="10"/>
        <v>1.7726379183448187E-4</v>
      </c>
      <c r="K60" s="259">
        <f t="shared" si="11"/>
        <v>5.8438614259719046E-4</v>
      </c>
      <c r="L60" s="64">
        <f>(I60-H60)/H60</f>
        <v>2.5791631084543134</v>
      </c>
      <c r="N60" s="39">
        <f t="shared" si="12"/>
        <v>2.4704641350210963</v>
      </c>
      <c r="O60" s="173">
        <f t="shared" si="12"/>
        <v>3.5172876804296744</v>
      </c>
      <c r="P60" s="64">
        <f>(O60-N60)/N60</f>
        <v>0.42373557687759711</v>
      </c>
    </row>
    <row r="61" spans="1:16" ht="20.100000000000001" customHeight="1" thickBot="1" x14ac:dyDescent="0.3">
      <c r="A61" s="13" t="s">
        <v>17</v>
      </c>
      <c r="B61" s="24">
        <f>B62-SUM(B39:B60)</f>
        <v>99.089999999967404</v>
      </c>
      <c r="C61" s="160">
        <f>C62-SUM(C39:C60)</f>
        <v>98.220000000030268</v>
      </c>
      <c r="D61" s="309">
        <f t="shared" si="8"/>
        <v>7.5143678444181887E-4</v>
      </c>
      <c r="E61" s="259">
        <f t="shared" si="9"/>
        <v>7.110106536500773E-4</v>
      </c>
      <c r="F61" s="64">
        <f t="shared" si="13"/>
        <v>-8.7798970626442822E-3</v>
      </c>
      <c r="H61" s="24">
        <f>H62-SUM(H39:H60)</f>
        <v>42.747000000003027</v>
      </c>
      <c r="I61" s="160">
        <f>I62-SUM(I39:I60)</f>
        <v>48.680000000000291</v>
      </c>
      <c r="J61" s="309">
        <f t="shared" si="10"/>
        <v>1.2941921963363166E-3</v>
      </c>
      <c r="K61" s="259">
        <f t="shared" si="11"/>
        <v>1.3575070348173027E-3</v>
      </c>
      <c r="L61" s="64">
        <f t="shared" si="14"/>
        <v>0.13879336561622674</v>
      </c>
      <c r="N61" s="39">
        <f t="shared" si="12"/>
        <v>4.313957008781621</v>
      </c>
      <c r="O61" s="173">
        <f t="shared" si="12"/>
        <v>4.9562207289742712</v>
      </c>
      <c r="P61" s="64">
        <f t="shared" si="7"/>
        <v>0.14888041741844874</v>
      </c>
    </row>
    <row r="62" spans="1:16" ht="26.25" customHeight="1" thickBot="1" x14ac:dyDescent="0.3">
      <c r="A62" s="17" t="s">
        <v>18</v>
      </c>
      <c r="B62" s="46">
        <v>131867.37999999998</v>
      </c>
      <c r="C62" s="171">
        <v>138141.39000000001</v>
      </c>
      <c r="D62" s="315">
        <f>SUM(D39:D61)</f>
        <v>0.99999999999999989</v>
      </c>
      <c r="E62" s="316">
        <f>SUM(E39:E61)</f>
        <v>1.0000000000000002</v>
      </c>
      <c r="F62" s="69">
        <f t="shared" si="13"/>
        <v>4.7578180441592455E-2</v>
      </c>
      <c r="G62" s="2"/>
      <c r="H62" s="46">
        <v>33029.87000000001</v>
      </c>
      <c r="I62" s="171">
        <v>35859.851000000002</v>
      </c>
      <c r="J62" s="315">
        <f>SUM(J39:J61)</f>
        <v>0.99999999999999978</v>
      </c>
      <c r="K62" s="316">
        <f>SUM(K39:K61)</f>
        <v>0.99999999999999989</v>
      </c>
      <c r="L62" s="69">
        <f t="shared" si="14"/>
        <v>8.5679447118622978E-2</v>
      </c>
      <c r="M62" s="2"/>
      <c r="N62" s="34">
        <f t="shared" si="12"/>
        <v>2.5047794230840119</v>
      </c>
      <c r="O62" s="166">
        <f t="shared" si="12"/>
        <v>2.595880278893965</v>
      </c>
      <c r="P62" s="69">
        <f t="shared" si="7"/>
        <v>3.6370809728940155E-2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F66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 t="s">
        <v>23</v>
      </c>
    </row>
    <row r="68" spans="1:16" ht="20.100000000000001" customHeight="1" x14ac:dyDescent="0.25">
      <c r="A68" s="44" t="s">
        <v>164</v>
      </c>
      <c r="B68" s="45">
        <v>47981.98000000001</v>
      </c>
      <c r="C68" s="167">
        <v>44648.889999999992</v>
      </c>
      <c r="D68" s="309">
        <f>B68/$B$96</f>
        <v>0.23888997121240724</v>
      </c>
      <c r="E68" s="308">
        <f>C68/$C$96</f>
        <v>0.22207575413628236</v>
      </c>
      <c r="F68" s="73">
        <f t="shared" ref="F68:F87" si="26">(C68-B68)/B68</f>
        <v>-6.94654534889977E-2</v>
      </c>
      <c r="H68" s="24">
        <v>13318.692000000001</v>
      </c>
      <c r="I68" s="167">
        <v>13000.618</v>
      </c>
      <c r="J68" s="307">
        <f>H68/$H$96</f>
        <v>0.22060093322365149</v>
      </c>
      <c r="K68" s="308">
        <f>I68/$I$96</f>
        <v>0.2028646560718094</v>
      </c>
      <c r="L68" s="73">
        <f t="shared" ref="L68:L87" si="27">(I68-H68)/H68</f>
        <v>-2.388177457666267E-2</v>
      </c>
      <c r="N68" s="48">
        <f t="shared" ref="N68:O96" si="28">(H68/B68)*10</f>
        <v>2.7757695701594636</v>
      </c>
      <c r="O68" s="169">
        <f t="shared" si="28"/>
        <v>2.9117449504343789</v>
      </c>
      <c r="P68" s="73">
        <f t="shared" si="7"/>
        <v>4.8986551959031573E-2</v>
      </c>
    </row>
    <row r="69" spans="1:16" ht="20.100000000000001" customHeight="1" x14ac:dyDescent="0.25">
      <c r="A69" s="44" t="s">
        <v>166</v>
      </c>
      <c r="B69" s="24">
        <v>41630.869999999995</v>
      </c>
      <c r="C69" s="160">
        <v>34361.410000000011</v>
      </c>
      <c r="D69" s="309">
        <f t="shared" ref="D69:D95" si="29">B69/$B$96</f>
        <v>0.2072694235595835</v>
      </c>
      <c r="E69" s="259">
        <f t="shared" ref="E69:E95" si="30">C69/$C$96</f>
        <v>0.17090763149847618</v>
      </c>
      <c r="F69" s="64">
        <f t="shared" si="26"/>
        <v>-0.17461705700601465</v>
      </c>
      <c r="H69" s="24">
        <v>12776.825999999994</v>
      </c>
      <c r="I69" s="160">
        <v>11148.306000000004</v>
      </c>
      <c r="J69" s="258">
        <f t="shared" ref="J69:J96" si="31">H69/$H$96</f>
        <v>0.21162586680705675</v>
      </c>
      <c r="K69" s="259">
        <f t="shared" ref="K69:K96" si="32">I69/$I$96</f>
        <v>0.1739607503638127</v>
      </c>
      <c r="L69" s="64">
        <f t="shared" si="27"/>
        <v>-0.12745888532879687</v>
      </c>
      <c r="N69" s="47">
        <f t="shared" si="28"/>
        <v>3.0690749436656004</v>
      </c>
      <c r="O69" s="163">
        <f t="shared" si="28"/>
        <v>3.2444262328001097</v>
      </c>
      <c r="P69" s="64">
        <f t="shared" si="7"/>
        <v>5.7134899718374273E-2</v>
      </c>
    </row>
    <row r="70" spans="1:16" ht="20.100000000000001" customHeight="1" x14ac:dyDescent="0.25">
      <c r="A70" s="44" t="s">
        <v>165</v>
      </c>
      <c r="B70" s="24">
        <v>23144.910000000003</v>
      </c>
      <c r="C70" s="160">
        <v>30006.800000000003</v>
      </c>
      <c r="D70" s="309">
        <f t="shared" si="29"/>
        <v>0.11523257030272106</v>
      </c>
      <c r="E70" s="259">
        <f t="shared" si="30"/>
        <v>0.14924856450443896</v>
      </c>
      <c r="F70" s="64">
        <f t="shared" si="26"/>
        <v>0.29647512131177001</v>
      </c>
      <c r="H70" s="24">
        <v>7672.402</v>
      </c>
      <c r="I70" s="160">
        <v>10882.570999999998</v>
      </c>
      <c r="J70" s="258">
        <f t="shared" si="31"/>
        <v>0.12707997461515064</v>
      </c>
      <c r="K70" s="259">
        <f t="shared" si="32"/>
        <v>0.1698141598416357</v>
      </c>
      <c r="L70" s="64">
        <f t="shared" si="27"/>
        <v>0.41840469255912272</v>
      </c>
      <c r="N70" s="47">
        <f t="shared" si="28"/>
        <v>3.3149413845203974</v>
      </c>
      <c r="O70" s="163">
        <f t="shared" si="28"/>
        <v>3.6267016143007575</v>
      </c>
      <c r="P70" s="64">
        <f t="shared" si="7"/>
        <v>9.4046981112899913E-2</v>
      </c>
    </row>
    <row r="71" spans="1:16" ht="20.100000000000001" customHeight="1" x14ac:dyDescent="0.25">
      <c r="A71" s="44" t="s">
        <v>167</v>
      </c>
      <c r="B71" s="24">
        <v>24304.079999999994</v>
      </c>
      <c r="C71" s="160">
        <v>27395.54</v>
      </c>
      <c r="D71" s="309">
        <f t="shared" si="29"/>
        <v>0.12100378040972964</v>
      </c>
      <c r="E71" s="259">
        <f t="shared" si="30"/>
        <v>0.13626061488808994</v>
      </c>
      <c r="F71" s="64">
        <f t="shared" si="26"/>
        <v>0.12719921922574345</v>
      </c>
      <c r="H71" s="24">
        <v>6535.2460000000001</v>
      </c>
      <c r="I71" s="160">
        <v>7711.165</v>
      </c>
      <c r="J71" s="258">
        <f t="shared" si="31"/>
        <v>0.10824496628093325</v>
      </c>
      <c r="K71" s="259">
        <f t="shared" si="32"/>
        <v>0.12032680566708244</v>
      </c>
      <c r="L71" s="64">
        <f t="shared" si="27"/>
        <v>0.17993492517343646</v>
      </c>
      <c r="N71" s="47">
        <f t="shared" si="28"/>
        <v>2.6889501680376302</v>
      </c>
      <c r="O71" s="163">
        <f t="shared" si="28"/>
        <v>2.814751963275774</v>
      </c>
      <c r="P71" s="64">
        <f t="shared" si="7"/>
        <v>4.6784725404544321E-2</v>
      </c>
    </row>
    <row r="72" spans="1:16" ht="20.100000000000001" customHeight="1" x14ac:dyDescent="0.25">
      <c r="A72" s="44" t="s">
        <v>171</v>
      </c>
      <c r="B72" s="24">
        <v>16346.520000000002</v>
      </c>
      <c r="C72" s="160">
        <v>15578.800000000001</v>
      </c>
      <c r="D72" s="309">
        <f t="shared" si="29"/>
        <v>8.13851302556301E-2</v>
      </c>
      <c r="E72" s="259">
        <f t="shared" si="30"/>
        <v>7.7486221013295442E-2</v>
      </c>
      <c r="F72" s="64">
        <f t="shared" si="26"/>
        <v>-4.6965347976205399E-2</v>
      </c>
      <c r="H72" s="24">
        <v>5842.9790000000012</v>
      </c>
      <c r="I72" s="160">
        <v>6520.0190000000002</v>
      </c>
      <c r="J72" s="258">
        <f t="shared" si="31"/>
        <v>9.6778769282013427E-2</v>
      </c>
      <c r="K72" s="259">
        <f t="shared" si="32"/>
        <v>0.10173988744355557</v>
      </c>
      <c r="L72" s="64">
        <f t="shared" si="27"/>
        <v>0.11587240002060574</v>
      </c>
      <c r="N72" s="47">
        <f t="shared" si="28"/>
        <v>3.5744482617707014</v>
      </c>
      <c r="O72" s="163">
        <f t="shared" si="28"/>
        <v>4.1851869206870873</v>
      </c>
      <c r="P72" s="64">
        <f t="shared" ref="P72:P90" si="33">(O72-N72)/N72</f>
        <v>0.17086235810106248</v>
      </c>
    </row>
    <row r="73" spans="1:16" ht="20.100000000000001" customHeight="1" x14ac:dyDescent="0.25">
      <c r="A73" s="44" t="s">
        <v>178</v>
      </c>
      <c r="B73" s="24">
        <v>10621.52</v>
      </c>
      <c r="C73" s="160">
        <v>8734.7800000000025</v>
      </c>
      <c r="D73" s="309">
        <f t="shared" si="29"/>
        <v>5.2881823697813371E-2</v>
      </c>
      <c r="E73" s="259">
        <f t="shared" si="30"/>
        <v>4.3445264948681082E-2</v>
      </c>
      <c r="F73" s="64">
        <f t="shared" si="26"/>
        <v>-0.17763370967620434</v>
      </c>
      <c r="H73" s="24">
        <v>2589.9240000000004</v>
      </c>
      <c r="I73" s="160">
        <v>2249.1589999999997</v>
      </c>
      <c r="J73" s="258">
        <f t="shared" si="31"/>
        <v>4.2897579685627719E-2</v>
      </c>
      <c r="K73" s="259">
        <f t="shared" si="32"/>
        <v>3.5096398262437573E-2</v>
      </c>
      <c r="L73" s="64">
        <f t="shared" si="27"/>
        <v>-0.13157335890937369</v>
      </c>
      <c r="N73" s="47">
        <f t="shared" si="28"/>
        <v>2.4383741686688913</v>
      </c>
      <c r="O73" s="163">
        <f t="shared" si="28"/>
        <v>2.5749463638465988</v>
      </c>
      <c r="P73" s="64">
        <f t="shared" si="33"/>
        <v>5.6009531651273294E-2</v>
      </c>
    </row>
    <row r="74" spans="1:16" ht="20.100000000000001" customHeight="1" x14ac:dyDescent="0.25">
      <c r="A74" s="44" t="s">
        <v>172</v>
      </c>
      <c r="B74" s="24">
        <v>4932.16</v>
      </c>
      <c r="C74" s="160">
        <v>5759.7500000000009</v>
      </c>
      <c r="D74" s="309">
        <f t="shared" si="29"/>
        <v>2.4555959558463118E-2</v>
      </c>
      <c r="E74" s="259">
        <f t="shared" si="30"/>
        <v>2.8647987103071381E-2</v>
      </c>
      <c r="F74" s="64">
        <f t="shared" si="26"/>
        <v>0.16779463764354788</v>
      </c>
      <c r="H74" s="24">
        <v>1520.1080000000004</v>
      </c>
      <c r="I74" s="160">
        <v>2215.4279999999999</v>
      </c>
      <c r="J74" s="258">
        <f t="shared" si="31"/>
        <v>2.5177941152234654E-2</v>
      </c>
      <c r="K74" s="259">
        <f t="shared" si="32"/>
        <v>3.4570051921520691E-2</v>
      </c>
      <c r="L74" s="64">
        <f t="shared" si="27"/>
        <v>0.45741486789096519</v>
      </c>
      <c r="N74" s="47">
        <f t="shared" si="28"/>
        <v>3.0820330240705909</v>
      </c>
      <c r="O74" s="163">
        <f t="shared" si="28"/>
        <v>3.8463961109423144</v>
      </c>
      <c r="P74" s="64">
        <f t="shared" si="33"/>
        <v>0.2480061313107515</v>
      </c>
    </row>
    <row r="75" spans="1:16" ht="20.100000000000001" customHeight="1" x14ac:dyDescent="0.25">
      <c r="A75" s="44" t="s">
        <v>182</v>
      </c>
      <c r="B75" s="24">
        <v>6090.99</v>
      </c>
      <c r="C75" s="160">
        <v>3689.52</v>
      </c>
      <c r="D75" s="309">
        <f t="shared" si="29"/>
        <v>3.0325476892680541E-2</v>
      </c>
      <c r="E75" s="259">
        <f t="shared" si="30"/>
        <v>1.8351025891145258E-2</v>
      </c>
      <c r="F75" s="64">
        <f t="shared" si="26"/>
        <v>-0.39426595676564891</v>
      </c>
      <c r="H75" s="24">
        <v>2125.9320000000002</v>
      </c>
      <c r="I75" s="160">
        <v>1272.1989999999998</v>
      </c>
      <c r="J75" s="258">
        <f t="shared" si="31"/>
        <v>3.5212360430740788E-2</v>
      </c>
      <c r="K75" s="259">
        <f t="shared" si="32"/>
        <v>1.9851688018977236E-2</v>
      </c>
      <c r="L75" s="64">
        <f t="shared" si="27"/>
        <v>-0.40158057736559793</v>
      </c>
      <c r="N75" s="47">
        <f t="shared" si="28"/>
        <v>3.4902897558524977</v>
      </c>
      <c r="O75" s="163">
        <f t="shared" si="28"/>
        <v>3.4481423057741925</v>
      </c>
      <c r="P75" s="64">
        <f t="shared" si="33"/>
        <v>-1.2075630685857134E-2</v>
      </c>
    </row>
    <row r="76" spans="1:16" ht="20.100000000000001" customHeight="1" x14ac:dyDescent="0.25">
      <c r="A76" s="44" t="s">
        <v>181</v>
      </c>
      <c r="B76" s="24">
        <v>3845.67</v>
      </c>
      <c r="C76" s="160">
        <v>2919.4</v>
      </c>
      <c r="D76" s="309">
        <f t="shared" si="29"/>
        <v>1.9146604529292413E-2</v>
      </c>
      <c r="E76" s="259">
        <f t="shared" si="30"/>
        <v>1.4520583974774353E-2</v>
      </c>
      <c r="F76" s="64">
        <f t="shared" si="26"/>
        <v>-0.24086050025093156</v>
      </c>
      <c r="H76" s="24">
        <v>1111.325</v>
      </c>
      <c r="I76" s="160">
        <v>1013.1630000000001</v>
      </c>
      <c r="J76" s="258">
        <f t="shared" si="31"/>
        <v>1.8407162814094241E-2</v>
      </c>
      <c r="K76" s="259">
        <f t="shared" si="32"/>
        <v>1.5809630245245468E-2</v>
      </c>
      <c r="L76" s="64">
        <f t="shared" si="27"/>
        <v>-8.8328796706633891E-2</v>
      </c>
      <c r="N76" s="47">
        <f t="shared" si="28"/>
        <v>2.8898085379140697</v>
      </c>
      <c r="O76" s="163">
        <f t="shared" si="28"/>
        <v>3.4704494074124828</v>
      </c>
      <c r="P76" s="64">
        <f t="shared" si="33"/>
        <v>0.20092710706624634</v>
      </c>
    </row>
    <row r="77" spans="1:16" ht="20.100000000000001" customHeight="1" x14ac:dyDescent="0.25">
      <c r="A77" s="44" t="s">
        <v>186</v>
      </c>
      <c r="B77" s="24">
        <v>1798.6599999999999</v>
      </c>
      <c r="C77" s="160">
        <v>3015.1800000000003</v>
      </c>
      <c r="D77" s="309">
        <f t="shared" si="29"/>
        <v>8.9550667900930355E-3</v>
      </c>
      <c r="E77" s="259">
        <f t="shared" si="30"/>
        <v>1.499697690931703E-2</v>
      </c>
      <c r="F77" s="64">
        <f t="shared" si="26"/>
        <v>0.67634794791678277</v>
      </c>
      <c r="H77" s="24">
        <v>520.21799999999996</v>
      </c>
      <c r="I77" s="160">
        <v>702.16</v>
      </c>
      <c r="J77" s="258">
        <f t="shared" si="31"/>
        <v>8.6165050051267428E-3</v>
      </c>
      <c r="K77" s="259">
        <f t="shared" si="32"/>
        <v>1.0956667360534834E-2</v>
      </c>
      <c r="L77" s="64">
        <f t="shared" si="27"/>
        <v>0.34974183899826616</v>
      </c>
      <c r="N77" s="47">
        <f t="shared" si="28"/>
        <v>2.8922531217684275</v>
      </c>
      <c r="O77" s="163">
        <f t="shared" si="28"/>
        <v>2.3287498590465576</v>
      </c>
      <c r="P77" s="64">
        <f t="shared" si="33"/>
        <v>-0.19483193171465013</v>
      </c>
    </row>
    <row r="78" spans="1:16" ht="20.100000000000001" customHeight="1" x14ac:dyDescent="0.25">
      <c r="A78" s="44" t="s">
        <v>187</v>
      </c>
      <c r="B78" s="24">
        <v>3216.0899999999997</v>
      </c>
      <c r="C78" s="160">
        <v>3033.96</v>
      </c>
      <c r="D78" s="309">
        <f t="shared" si="29"/>
        <v>1.6012087194328173E-2</v>
      </c>
      <c r="E78" s="259">
        <f t="shared" si="30"/>
        <v>1.5090385338119613E-2</v>
      </c>
      <c r="F78" s="64">
        <f t="shared" si="26"/>
        <v>-5.6630877867223761E-2</v>
      </c>
      <c r="H78" s="24">
        <v>723.86699999999996</v>
      </c>
      <c r="I78" s="160">
        <v>659.99800000000005</v>
      </c>
      <c r="J78" s="258">
        <f t="shared" si="31"/>
        <v>1.1989595955053611E-2</v>
      </c>
      <c r="K78" s="259">
        <f t="shared" si="32"/>
        <v>1.0298761741794279E-2</v>
      </c>
      <c r="L78" s="64">
        <f t="shared" si="27"/>
        <v>-8.8233059387981386E-2</v>
      </c>
      <c r="N78" s="47">
        <f t="shared" si="28"/>
        <v>2.2507672359915301</v>
      </c>
      <c r="O78" s="163">
        <f t="shared" si="28"/>
        <v>2.1753681656976362</v>
      </c>
      <c r="P78" s="64">
        <f t="shared" si="33"/>
        <v>-3.3499274864234582E-2</v>
      </c>
    </row>
    <row r="79" spans="1:16" ht="20.100000000000001" customHeight="1" x14ac:dyDescent="0.25">
      <c r="A79" s="44" t="s">
        <v>203</v>
      </c>
      <c r="B79" s="24">
        <v>124.7</v>
      </c>
      <c r="C79" s="160">
        <v>2877.8099999999995</v>
      </c>
      <c r="D79" s="309">
        <f t="shared" si="29"/>
        <v>6.20849314892532E-4</v>
      </c>
      <c r="E79" s="259">
        <f t="shared" si="30"/>
        <v>1.4313722603427202E-2</v>
      </c>
      <c r="F79" s="64">
        <f t="shared" si="26"/>
        <v>22.077866880513227</v>
      </c>
      <c r="H79" s="24">
        <v>38.914000000000001</v>
      </c>
      <c r="I79" s="160">
        <v>644.5899999999998</v>
      </c>
      <c r="J79" s="258">
        <f t="shared" si="31"/>
        <v>6.4454262591740787E-4</v>
      </c>
      <c r="K79" s="259">
        <f t="shared" si="32"/>
        <v>1.0058331739100985E-2</v>
      </c>
      <c r="L79" s="64">
        <f t="shared" si="27"/>
        <v>15.564475510099188</v>
      </c>
      <c r="N79" s="47">
        <f t="shared" si="28"/>
        <v>3.1206094627105054</v>
      </c>
      <c r="O79" s="163">
        <f t="shared" si="28"/>
        <v>2.239862951341471</v>
      </c>
      <c r="P79" s="64">
        <f t="shared" si="33"/>
        <v>-0.28223541647663719</v>
      </c>
    </row>
    <row r="80" spans="1:16" ht="20.100000000000001" customHeight="1" x14ac:dyDescent="0.25">
      <c r="A80" s="44" t="s">
        <v>201</v>
      </c>
      <c r="B80" s="24">
        <v>2575.4899999999993</v>
      </c>
      <c r="C80" s="160">
        <v>1212.8799999999997</v>
      </c>
      <c r="D80" s="309">
        <f t="shared" si="29"/>
        <v>1.2822704105954827E-2</v>
      </c>
      <c r="E80" s="259">
        <f t="shared" si="30"/>
        <v>6.0326525626239339E-3</v>
      </c>
      <c r="F80" s="64">
        <f t="shared" si="26"/>
        <v>-0.52906825497284016</v>
      </c>
      <c r="H80" s="24">
        <v>1412.8019999999999</v>
      </c>
      <c r="I80" s="160">
        <v>600.53999999999985</v>
      </c>
      <c r="J80" s="258">
        <f t="shared" si="31"/>
        <v>2.3400604177965915E-2</v>
      </c>
      <c r="K80" s="259">
        <f t="shared" si="32"/>
        <v>9.3709653308299938E-3</v>
      </c>
      <c r="L80" s="64">
        <f t="shared" si="27"/>
        <v>-0.574929820314524</v>
      </c>
      <c r="N80" s="47">
        <f t="shared" si="28"/>
        <v>5.4855658534880742</v>
      </c>
      <c r="O80" s="163">
        <f t="shared" si="28"/>
        <v>4.9513554514873697</v>
      </c>
      <c r="P80" s="64">
        <f t="shared" si="33"/>
        <v>-9.7384739563561959E-2</v>
      </c>
    </row>
    <row r="81" spans="1:16" ht="20.100000000000001" customHeight="1" x14ac:dyDescent="0.25">
      <c r="A81" s="44" t="s">
        <v>205</v>
      </c>
      <c r="B81" s="24">
        <v>625.28</v>
      </c>
      <c r="C81" s="160">
        <v>2245.4399999999996</v>
      </c>
      <c r="D81" s="309">
        <f t="shared" si="29"/>
        <v>3.113108737898977E-3</v>
      </c>
      <c r="E81" s="259">
        <f t="shared" si="30"/>
        <v>1.1168425046351071E-2</v>
      </c>
      <c r="F81" s="64">
        <f t="shared" si="26"/>
        <v>2.5910951893551686</v>
      </c>
      <c r="H81" s="24">
        <v>187.65899999999999</v>
      </c>
      <c r="I81" s="160">
        <v>550.36599999999999</v>
      </c>
      <c r="J81" s="258">
        <f t="shared" si="31"/>
        <v>3.1082444528199322E-3</v>
      </c>
      <c r="K81" s="259">
        <f t="shared" si="32"/>
        <v>8.5880386073660074E-3</v>
      </c>
      <c r="L81" s="64">
        <f t="shared" si="27"/>
        <v>1.9327983203576702</v>
      </c>
      <c r="N81" s="47">
        <f t="shared" si="28"/>
        <v>3.001199462640737</v>
      </c>
      <c r="O81" s="163">
        <f t="shared" si="28"/>
        <v>2.4510385492375661</v>
      </c>
      <c r="P81" s="64">
        <f t="shared" si="33"/>
        <v>-0.1833136784980921</v>
      </c>
    </row>
    <row r="82" spans="1:16" ht="20.100000000000001" customHeight="1" x14ac:dyDescent="0.25">
      <c r="A82" s="44" t="s">
        <v>184</v>
      </c>
      <c r="B82" s="24">
        <v>86.11999999999999</v>
      </c>
      <c r="C82" s="160">
        <v>293.42</v>
      </c>
      <c r="D82" s="309">
        <f t="shared" si="29"/>
        <v>4.2876939052562032E-4</v>
      </c>
      <c r="E82" s="259">
        <f t="shared" si="30"/>
        <v>1.4594196581072449E-3</v>
      </c>
      <c r="F82" s="64">
        <f t="shared" si="26"/>
        <v>2.4071063632141203</v>
      </c>
      <c r="H82" s="24">
        <v>149.50800000000001</v>
      </c>
      <c r="I82" s="160">
        <v>524.77700000000004</v>
      </c>
      <c r="J82" s="258">
        <f t="shared" si="31"/>
        <v>2.4763395928370205E-3</v>
      </c>
      <c r="K82" s="259">
        <f t="shared" si="32"/>
        <v>8.1887419212991197E-3</v>
      </c>
      <c r="L82" s="64">
        <f t="shared" si="27"/>
        <v>2.5100262193327447</v>
      </c>
      <c r="N82" s="47">
        <f t="shared" si="28"/>
        <v>17.360427310729218</v>
      </c>
      <c r="O82" s="163">
        <f t="shared" si="28"/>
        <v>17.884840842478361</v>
      </c>
      <c r="P82" s="64">
        <f t="shared" si="33"/>
        <v>3.0207409205016602E-2</v>
      </c>
    </row>
    <row r="83" spans="1:16" ht="20.100000000000001" customHeight="1" x14ac:dyDescent="0.25">
      <c r="A83" s="44" t="s">
        <v>202</v>
      </c>
      <c r="B83" s="24">
        <v>870.98</v>
      </c>
      <c r="C83" s="160">
        <v>1734.0999999999997</v>
      </c>
      <c r="D83" s="309">
        <f t="shared" si="29"/>
        <v>4.3363860167209105E-3</v>
      </c>
      <c r="E83" s="259">
        <f t="shared" si="30"/>
        <v>8.6251094987518668E-3</v>
      </c>
      <c r="F83" s="64">
        <f t="shared" si="26"/>
        <v>0.99097568256446722</v>
      </c>
      <c r="H83" s="24">
        <v>231.178</v>
      </c>
      <c r="I83" s="160">
        <v>430.49899999999997</v>
      </c>
      <c r="J83" s="258">
        <f t="shared" si="31"/>
        <v>3.8290608823131653E-3</v>
      </c>
      <c r="K83" s="259">
        <f t="shared" si="32"/>
        <v>6.717606161050025E-3</v>
      </c>
      <c r="L83" s="64">
        <f t="shared" si="27"/>
        <v>0.86219709487927043</v>
      </c>
      <c r="N83" s="47">
        <f t="shared" si="28"/>
        <v>2.6542285701164205</v>
      </c>
      <c r="O83" s="163">
        <f t="shared" si="28"/>
        <v>2.4825500259500606</v>
      </c>
      <c r="P83" s="64">
        <f t="shared" si="33"/>
        <v>-6.4681145436856533E-2</v>
      </c>
    </row>
    <row r="84" spans="1:16" ht="20.100000000000001" customHeight="1" x14ac:dyDescent="0.25">
      <c r="A84" s="44" t="s">
        <v>206</v>
      </c>
      <c r="B84" s="24">
        <v>1034.3399999999999</v>
      </c>
      <c r="C84" s="160">
        <v>988.87000000000012</v>
      </c>
      <c r="D84" s="309">
        <f t="shared" si="29"/>
        <v>5.1497135554606378E-3</v>
      </c>
      <c r="E84" s="259">
        <f t="shared" si="30"/>
        <v>4.9184660804052604E-3</v>
      </c>
      <c r="F84" s="64">
        <f t="shared" si="26"/>
        <v>-4.3960399868515E-2</v>
      </c>
      <c r="H84" s="24">
        <v>350.101</v>
      </c>
      <c r="I84" s="160">
        <v>398.39899999999994</v>
      </c>
      <c r="J84" s="258">
        <f t="shared" si="31"/>
        <v>5.7988132259934834E-3</v>
      </c>
      <c r="K84" s="259">
        <f t="shared" si="32"/>
        <v>6.2167103221056706E-3</v>
      </c>
      <c r="L84" s="64">
        <f t="shared" si="27"/>
        <v>0.13795447599407012</v>
      </c>
      <c r="N84" s="47">
        <f t="shared" si="28"/>
        <v>3.3847767658603556</v>
      </c>
      <c r="O84" s="163">
        <f t="shared" si="28"/>
        <v>4.0288308877810017</v>
      </c>
      <c r="P84" s="64">
        <f t="shared" si="33"/>
        <v>0.19027964515022838</v>
      </c>
    </row>
    <row r="85" spans="1:16" ht="20.100000000000001" customHeight="1" x14ac:dyDescent="0.25">
      <c r="A85" s="44" t="s">
        <v>199</v>
      </c>
      <c r="B85" s="24">
        <v>1322.2</v>
      </c>
      <c r="C85" s="160">
        <v>1410.5600000000002</v>
      </c>
      <c r="D85" s="309">
        <f t="shared" si="29"/>
        <v>6.5828946603921886E-3</v>
      </c>
      <c r="E85" s="259">
        <f t="shared" si="30"/>
        <v>7.0158782391785005E-3</v>
      </c>
      <c r="F85" s="64">
        <f t="shared" si="26"/>
        <v>6.6828013916200371E-2</v>
      </c>
      <c r="H85" s="24">
        <v>283.28100000000006</v>
      </c>
      <c r="I85" s="160">
        <v>318.59000000000003</v>
      </c>
      <c r="J85" s="258">
        <f t="shared" si="31"/>
        <v>4.6920563193840071E-3</v>
      </c>
      <c r="K85" s="259">
        <f t="shared" si="32"/>
        <v>4.9713521909433653E-3</v>
      </c>
      <c r="L85" s="64">
        <f t="shared" si="27"/>
        <v>0.12464302229941282</v>
      </c>
      <c r="N85" s="47">
        <f t="shared" si="28"/>
        <v>2.142497352896688</v>
      </c>
      <c r="O85" s="163">
        <f t="shared" si="28"/>
        <v>2.2586065108892921</v>
      </c>
      <c r="P85" s="64">
        <f t="shared" si="33"/>
        <v>5.4193372904579248E-2</v>
      </c>
    </row>
    <row r="86" spans="1:16" ht="20.100000000000001" customHeight="1" x14ac:dyDescent="0.25">
      <c r="A86" s="44" t="s">
        <v>183</v>
      </c>
      <c r="B86" s="24">
        <v>862.69</v>
      </c>
      <c r="C86" s="160">
        <v>823.67999999999984</v>
      </c>
      <c r="D86" s="309">
        <f t="shared" si="29"/>
        <v>4.2951122330764915E-3</v>
      </c>
      <c r="E86" s="259">
        <f t="shared" si="30"/>
        <v>4.096839969974014E-3</v>
      </c>
      <c r="F86" s="64">
        <f t="shared" si="26"/>
        <v>-4.5219024214955793E-2</v>
      </c>
      <c r="H86" s="24">
        <v>303.31999999999994</v>
      </c>
      <c r="I86" s="160">
        <v>295.95900000000006</v>
      </c>
      <c r="J86" s="258">
        <f t="shared" si="31"/>
        <v>5.0239674485601099E-3</v>
      </c>
      <c r="K86" s="259">
        <f t="shared" si="32"/>
        <v>4.6182128223717245E-3</v>
      </c>
      <c r="L86" s="64">
        <f t="shared" si="27"/>
        <v>-2.4268099696689562E-2</v>
      </c>
      <c r="N86" s="47">
        <f t="shared" si="28"/>
        <v>3.5159790886645252</v>
      </c>
      <c r="O86" s="163">
        <f t="shared" si="28"/>
        <v>3.5931308275058287</v>
      </c>
      <c r="P86" s="64">
        <f t="shared" si="33"/>
        <v>2.1943173407953345E-2</v>
      </c>
    </row>
    <row r="87" spans="1:16" ht="20.100000000000001" customHeight="1" x14ac:dyDescent="0.25">
      <c r="A87" s="44" t="s">
        <v>204</v>
      </c>
      <c r="B87" s="24">
        <v>1285.6600000000003</v>
      </c>
      <c r="C87" s="160">
        <v>1393.6100000000001</v>
      </c>
      <c r="D87" s="309">
        <f t="shared" si="29"/>
        <v>6.4009713727725178E-3</v>
      </c>
      <c r="E87" s="259">
        <f t="shared" si="30"/>
        <v>6.9315719096681811E-3</v>
      </c>
      <c r="F87" s="64">
        <f t="shared" si="26"/>
        <v>8.3964656285487452E-2</v>
      </c>
      <c r="H87" s="24">
        <v>247.32399999999996</v>
      </c>
      <c r="I87" s="160">
        <v>284.28899999999999</v>
      </c>
      <c r="J87" s="258">
        <f t="shared" si="31"/>
        <v>4.0964912476845593E-3</v>
      </c>
      <c r="K87" s="259">
        <f t="shared" si="32"/>
        <v>4.4361114379330747E-3</v>
      </c>
      <c r="L87" s="64">
        <f t="shared" si="27"/>
        <v>0.14945981789070223</v>
      </c>
      <c r="N87" s="47">
        <f t="shared" si="28"/>
        <v>1.9237123345207903</v>
      </c>
      <c r="O87" s="163">
        <f t="shared" si="28"/>
        <v>2.0399466134714874</v>
      </c>
      <c r="P87" s="64">
        <f t="shared" si="33"/>
        <v>6.0421860828610792E-2</v>
      </c>
    </row>
    <row r="88" spans="1:16" ht="20.100000000000001" customHeight="1" x14ac:dyDescent="0.25">
      <c r="A88" s="44" t="s">
        <v>207</v>
      </c>
      <c r="B88" s="24">
        <v>1444.7800000000002</v>
      </c>
      <c r="C88" s="160">
        <v>1281.97</v>
      </c>
      <c r="D88" s="309">
        <f t="shared" si="29"/>
        <v>7.1931890390571976E-3</v>
      </c>
      <c r="E88" s="259">
        <f t="shared" si="30"/>
        <v>6.3762941145925458E-3</v>
      </c>
      <c r="F88" s="64">
        <f t="shared" ref="F88:F94" si="34">(C88-B88)/B88</f>
        <v>-0.11268843699386769</v>
      </c>
      <c r="H88" s="24">
        <v>286.74300000000005</v>
      </c>
      <c r="I88" s="160">
        <v>281.01399999999995</v>
      </c>
      <c r="J88" s="258">
        <f t="shared" si="31"/>
        <v>4.7493983189452462E-3</v>
      </c>
      <c r="K88" s="259">
        <f t="shared" si="32"/>
        <v>4.3850075789753562E-3</v>
      </c>
      <c r="L88" s="64">
        <f t="shared" ref="L88:L95" si="35">(I88-H88)/H88</f>
        <v>-1.9979563581325778E-2</v>
      </c>
      <c r="N88" s="47">
        <f t="shared" si="28"/>
        <v>1.9846827890751535</v>
      </c>
      <c r="O88" s="163">
        <f t="shared" si="28"/>
        <v>2.1920481758543486</v>
      </c>
      <c r="P88" s="64">
        <f t="shared" si="33"/>
        <v>0.10448288659560845</v>
      </c>
    </row>
    <row r="89" spans="1:16" ht="20.100000000000001" customHeight="1" x14ac:dyDescent="0.25">
      <c r="A89" s="44" t="s">
        <v>185</v>
      </c>
      <c r="B89" s="24">
        <v>1161.26</v>
      </c>
      <c r="C89" s="160">
        <v>853.12000000000012</v>
      </c>
      <c r="D89" s="309">
        <f t="shared" si="29"/>
        <v>5.7816156809310489E-3</v>
      </c>
      <c r="E89" s="259">
        <f t="shared" si="30"/>
        <v>4.2432693706102274E-3</v>
      </c>
      <c r="F89" s="64">
        <f t="shared" si="34"/>
        <v>-0.26534970635344357</v>
      </c>
      <c r="H89" s="24">
        <v>309.447</v>
      </c>
      <c r="I89" s="160">
        <v>231.81900000000002</v>
      </c>
      <c r="J89" s="258">
        <f t="shared" si="31"/>
        <v>5.1254505309725066E-3</v>
      </c>
      <c r="K89" s="259">
        <f t="shared" si="32"/>
        <v>3.6173573983875828E-3</v>
      </c>
      <c r="L89" s="64">
        <f t="shared" si="35"/>
        <v>-0.2508604058207059</v>
      </c>
      <c r="N89" s="47">
        <f t="shared" si="28"/>
        <v>2.6647520796376352</v>
      </c>
      <c r="O89" s="163">
        <f t="shared" si="28"/>
        <v>2.7173082333083269</v>
      </c>
      <c r="P89" s="64">
        <f t="shared" si="33"/>
        <v>1.9722717948995314E-2</v>
      </c>
    </row>
    <row r="90" spans="1:16" ht="20.100000000000001" customHeight="1" x14ac:dyDescent="0.25">
      <c r="A90" s="44" t="s">
        <v>209</v>
      </c>
      <c r="B90" s="24">
        <v>44.780000000000008</v>
      </c>
      <c r="C90" s="160">
        <v>131.57</v>
      </c>
      <c r="D90" s="309">
        <f t="shared" si="29"/>
        <v>2.2294813408891412E-4</v>
      </c>
      <c r="E90" s="259">
        <f t="shared" si="30"/>
        <v>6.5440612234057046E-4</v>
      </c>
      <c r="F90" s="64">
        <f t="shared" si="34"/>
        <v>1.9381420276909329</v>
      </c>
      <c r="H90" s="24">
        <v>16.378</v>
      </c>
      <c r="I90" s="160">
        <v>176.32499999999999</v>
      </c>
      <c r="J90" s="258">
        <f t="shared" si="31"/>
        <v>2.7127304125187094E-4</v>
      </c>
      <c r="K90" s="259">
        <f t="shared" si="32"/>
        <v>2.7514161620518182E-3</v>
      </c>
      <c r="L90" s="64">
        <f t="shared" si="35"/>
        <v>9.7659665404811324</v>
      </c>
      <c r="N90" s="47">
        <f t="shared" si="28"/>
        <v>3.6574363555158547</v>
      </c>
      <c r="O90" s="163">
        <f t="shared" si="28"/>
        <v>13.40161130956905</v>
      </c>
      <c r="P90" s="64">
        <f t="shared" si="33"/>
        <v>2.6642090270027001</v>
      </c>
    </row>
    <row r="91" spans="1:16" ht="20.100000000000001" customHeight="1" x14ac:dyDescent="0.25">
      <c r="A91" s="44" t="s">
        <v>220</v>
      </c>
      <c r="B91" s="24">
        <v>438.6</v>
      </c>
      <c r="C91" s="160">
        <v>650.91999999999985</v>
      </c>
      <c r="D91" s="309">
        <f t="shared" si="29"/>
        <v>2.1836769006564919E-3</v>
      </c>
      <c r="E91" s="259">
        <f t="shared" si="30"/>
        <v>3.2375620061862436E-3</v>
      </c>
      <c r="F91" s="64">
        <f t="shared" si="34"/>
        <v>0.48408572731418104</v>
      </c>
      <c r="H91" s="24">
        <v>138.37200000000001</v>
      </c>
      <c r="I91" s="160">
        <v>171.01199999999997</v>
      </c>
      <c r="J91" s="258">
        <f t="shared" si="31"/>
        <v>2.291891150574178E-3</v>
      </c>
      <c r="K91" s="259">
        <f t="shared" si="32"/>
        <v>2.668510878802243E-3</v>
      </c>
      <c r="L91" s="64">
        <f t="shared" si="35"/>
        <v>0.23588587286445201</v>
      </c>
      <c r="N91" s="47">
        <f t="shared" si="28"/>
        <v>3.1548563611491112</v>
      </c>
      <c r="O91" s="163">
        <f t="shared" si="28"/>
        <v>2.6272352977324402</v>
      </c>
      <c r="P91" s="64">
        <f t="shared" ref="P91:P93" si="36">(O91-N91)/N91</f>
        <v>-0.16724091464642546</v>
      </c>
    </row>
    <row r="92" spans="1:16" ht="20.100000000000001" customHeight="1" x14ac:dyDescent="0.25">
      <c r="A92" s="44" t="s">
        <v>217</v>
      </c>
      <c r="B92" s="24">
        <v>303.49</v>
      </c>
      <c r="C92" s="160">
        <v>180.50000000000003</v>
      </c>
      <c r="D92" s="309">
        <f t="shared" si="29"/>
        <v>1.5109988658920173E-3</v>
      </c>
      <c r="E92" s="259">
        <f t="shared" si="30"/>
        <v>8.9777536735177472E-4</v>
      </c>
      <c r="F92" s="64">
        <f t="shared" si="34"/>
        <v>-0.40525223236350449</v>
      </c>
      <c r="H92" s="24">
        <v>220.21800000000002</v>
      </c>
      <c r="I92" s="160">
        <v>137.95499999999998</v>
      </c>
      <c r="J92" s="258">
        <f t="shared" si="31"/>
        <v>3.6475275734768912E-3</v>
      </c>
      <c r="K92" s="259">
        <f t="shared" si="32"/>
        <v>2.1526817900800145E-3</v>
      </c>
      <c r="L92" s="64">
        <f t="shared" si="35"/>
        <v>-0.37355257063455316</v>
      </c>
      <c r="N92" s="47">
        <f t="shared" si="28"/>
        <v>7.2561863652838641</v>
      </c>
      <c r="O92" s="163">
        <f t="shared" si="28"/>
        <v>7.6429362880886407</v>
      </c>
      <c r="P92" s="64">
        <f t="shared" si="36"/>
        <v>5.32993370532934E-2</v>
      </c>
    </row>
    <row r="93" spans="1:16" ht="20.100000000000001" customHeight="1" x14ac:dyDescent="0.25">
      <c r="A93" s="44" t="s">
        <v>222</v>
      </c>
      <c r="B93" s="24">
        <v>218.10999999999999</v>
      </c>
      <c r="C93" s="160">
        <v>585.87999999999988</v>
      </c>
      <c r="D93" s="309">
        <f t="shared" si="29"/>
        <v>1.0859137455590229E-3</v>
      </c>
      <c r="E93" s="259">
        <f t="shared" si="30"/>
        <v>2.9140644444546125E-3</v>
      </c>
      <c r="F93" s="64">
        <f t="shared" si="34"/>
        <v>1.6861675301453389</v>
      </c>
      <c r="H93" s="24">
        <v>71.373999999999995</v>
      </c>
      <c r="I93" s="160">
        <v>135.36500000000001</v>
      </c>
      <c r="J93" s="258">
        <f t="shared" si="31"/>
        <v>1.1821859840219218E-3</v>
      </c>
      <c r="K93" s="259">
        <f t="shared" si="32"/>
        <v>2.1122668298661248E-3</v>
      </c>
      <c r="L93" s="64">
        <f t="shared" si="35"/>
        <v>0.89655897105388538</v>
      </c>
      <c r="N93" s="47">
        <f t="shared" si="28"/>
        <v>3.2723854935582963</v>
      </c>
      <c r="O93" s="163">
        <f t="shared" si="28"/>
        <v>2.3104560660886193</v>
      </c>
      <c r="P93" s="64">
        <f t="shared" si="36"/>
        <v>-0.29395357892987817</v>
      </c>
    </row>
    <row r="94" spans="1:16" ht="20.100000000000001" customHeight="1" x14ac:dyDescent="0.25">
      <c r="A94" s="44" t="s">
        <v>200</v>
      </c>
      <c r="B94" s="24">
        <v>107.78999999999999</v>
      </c>
      <c r="C94" s="160">
        <v>274.54000000000002</v>
      </c>
      <c r="D94" s="309">
        <f t="shared" si="29"/>
        <v>5.3665876224752223E-4</v>
      </c>
      <c r="E94" s="259">
        <f t="shared" si="30"/>
        <v>1.3655138468296744E-3</v>
      </c>
      <c r="F94" s="64">
        <f t="shared" si="34"/>
        <v>1.5469895166527512</v>
      </c>
      <c r="H94" s="24">
        <v>39.215000000000003</v>
      </c>
      <c r="I94" s="160">
        <v>134.696</v>
      </c>
      <c r="J94" s="258">
        <f t="shared" si="31"/>
        <v>6.4952816660716331E-4</v>
      </c>
      <c r="K94" s="259">
        <f t="shared" si="32"/>
        <v>2.1018275988301813E-3</v>
      </c>
      <c r="L94" s="64">
        <f t="shared" si="35"/>
        <v>2.4348081091419096</v>
      </c>
      <c r="N94" s="47">
        <f t="shared" ref="N94" si="37">(H94/B94)*10</f>
        <v>3.6380925874385381</v>
      </c>
      <c r="O94" s="163">
        <f t="shared" ref="O94" si="38">(I94/C94)*10</f>
        <v>4.906243170394113</v>
      </c>
      <c r="P94" s="64">
        <f t="shared" ref="P94" si="39">(O94-N94)/N94</f>
        <v>0.34857567598312228</v>
      </c>
    </row>
    <row r="95" spans="1:16" ht="20.100000000000001" customHeight="1" thickBot="1" x14ac:dyDescent="0.3">
      <c r="A95" s="13" t="s">
        <v>17</v>
      </c>
      <c r="B95" s="24">
        <f>B96-SUM(B68:B94)</f>
        <v>4434.1700000000128</v>
      </c>
      <c r="C95" s="160">
        <f>C96-SUM(C68:C94)</f>
        <v>4969.6199999999953</v>
      </c>
      <c r="D95" s="309">
        <f t="shared" si="29"/>
        <v>2.2076595081130929E-2</v>
      </c>
      <c r="E95" s="259">
        <f t="shared" si="30"/>
        <v>2.4718018953455524E-2</v>
      </c>
      <c r="F95" s="64">
        <f>(C95-B95)/B95</f>
        <v>0.12075540631053409</v>
      </c>
      <c r="H95" s="24">
        <f>H96-SUM(H68:H94)</f>
        <v>1351.2419999999911</v>
      </c>
      <c r="I95" s="160">
        <f>I96-SUM(I68:I94)</f>
        <v>1394.1990000000005</v>
      </c>
      <c r="J95" s="258">
        <f t="shared" si="31"/>
        <v>2.2380970008991221E-2</v>
      </c>
      <c r="K95" s="259">
        <f t="shared" si="32"/>
        <v>2.1755404291600652E-2</v>
      </c>
      <c r="L95" s="64">
        <f t="shared" si="35"/>
        <v>3.179075250770011E-2</v>
      </c>
      <c r="N95" s="47">
        <f t="shared" si="28"/>
        <v>3.0473391863640482</v>
      </c>
      <c r="O95" s="163">
        <f t="shared" si="28"/>
        <v>2.8054438769966348</v>
      </c>
      <c r="P95" s="64">
        <f>(O95-N95)/N95</f>
        <v>-7.9379187735262355E-2</v>
      </c>
    </row>
    <row r="96" spans="1:16" ht="26.25" customHeight="1" thickBot="1" x14ac:dyDescent="0.3">
      <c r="A96" s="17" t="s">
        <v>18</v>
      </c>
      <c r="B96" s="22">
        <v>200853.89</v>
      </c>
      <c r="C96" s="165">
        <v>201052.52</v>
      </c>
      <c r="D96" s="305">
        <f>SUM(D68:D95)</f>
        <v>0.99999999999999978</v>
      </c>
      <c r="E96" s="306">
        <f>SUM(E68:E95)</f>
        <v>1</v>
      </c>
      <c r="F96" s="69">
        <f>(C96-B96)/B96</f>
        <v>9.8892782210977122E-4</v>
      </c>
      <c r="G96" s="2"/>
      <c r="H96" s="22">
        <v>60374.594999999994</v>
      </c>
      <c r="I96" s="165">
        <v>64085.180000000015</v>
      </c>
      <c r="J96" s="317">
        <f t="shared" si="31"/>
        <v>1</v>
      </c>
      <c r="K96" s="306">
        <f t="shared" si="32"/>
        <v>1</v>
      </c>
      <c r="L96" s="69">
        <f>(I96-H96)/H96</f>
        <v>6.1459377077395239E-2</v>
      </c>
      <c r="M96" s="2"/>
      <c r="N96" s="43">
        <f t="shared" si="28"/>
        <v>3.005896226356382</v>
      </c>
      <c r="O96" s="170">
        <f t="shared" si="28"/>
        <v>3.1874845438395907</v>
      </c>
      <c r="P96" s="69">
        <f>(O96-N96)/N96</f>
        <v>6.0410707425958693E-2</v>
      </c>
    </row>
  </sheetData>
  <mergeCells count="33"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J4:K4"/>
    <mergeCell ref="N4:O4"/>
    <mergeCell ref="J36:K36"/>
    <mergeCell ref="H5:I5"/>
    <mergeCell ref="J5:K5"/>
    <mergeCell ref="N5:O5"/>
    <mergeCell ref="N36:O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143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105</v>
      </c>
      <c r="H4" s="449"/>
      <c r="I4" s="148" t="s">
        <v>0</v>
      </c>
      <c r="K4" s="455" t="s">
        <v>19</v>
      </c>
      <c r="L4" s="449"/>
      <c r="M4" s="447" t="s">
        <v>105</v>
      </c>
      <c r="N4" s="448"/>
      <c r="O4" s="148" t="s">
        <v>0</v>
      </c>
      <c r="P4"/>
      <c r="Q4" s="461" t="s">
        <v>22</v>
      </c>
      <c r="R4" s="449"/>
      <c r="S4" s="148" t="s">
        <v>0</v>
      </c>
    </row>
    <row r="5" spans="1:19" x14ac:dyDescent="0.25">
      <c r="A5" s="451"/>
      <c r="B5" s="452"/>
      <c r="C5" s="452"/>
      <c r="D5" s="452"/>
      <c r="E5" s="456" t="s">
        <v>154</v>
      </c>
      <c r="F5" s="457"/>
      <c r="G5" s="458" t="str">
        <f>E5</f>
        <v>jan-mar</v>
      </c>
      <c r="H5" s="458"/>
      <c r="I5" s="149" t="s">
        <v>139</v>
      </c>
      <c r="K5" s="459" t="str">
        <f>E5</f>
        <v>jan-mar</v>
      </c>
      <c r="L5" s="458"/>
      <c r="M5" s="460" t="str">
        <f>E5</f>
        <v>jan-mar</v>
      </c>
      <c r="N5" s="446"/>
      <c r="O5" s="149" t="str">
        <f>I5</f>
        <v>2022/2021</v>
      </c>
      <c r="P5"/>
      <c r="Q5" s="459" t="str">
        <f>E5</f>
        <v>jan-mar</v>
      </c>
      <c r="R5" s="457"/>
      <c r="S5" s="149" t="str">
        <f>O5</f>
        <v>2022/2021</v>
      </c>
    </row>
    <row r="6" spans="1:19" ht="19.5" customHeight="1" thickBot="1" x14ac:dyDescent="0.3">
      <c r="A6" s="437"/>
      <c r="B6" s="463"/>
      <c r="C6" s="463"/>
      <c r="D6" s="463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76223.770000000019</v>
      </c>
      <c r="F7" s="165">
        <v>67720.140000000014</v>
      </c>
      <c r="G7" s="305">
        <f>E7/E15</f>
        <v>0.44366085568761454</v>
      </c>
      <c r="H7" s="306">
        <f>F7/F15</f>
        <v>0.40920736419458725</v>
      </c>
      <c r="I7" s="190">
        <f t="shared" ref="I7:I18" si="0">(F7-E7)/E7</f>
        <v>-0.11156139351281107</v>
      </c>
      <c r="J7" s="11"/>
      <c r="K7" s="22">
        <v>19430.051000000014</v>
      </c>
      <c r="L7" s="165">
        <v>19351.181000000004</v>
      </c>
      <c r="M7" s="305">
        <f>K7/K15</f>
        <v>0.36493959223188221</v>
      </c>
      <c r="N7" s="306">
        <f>L7/L15</f>
        <v>0.34090959699721868</v>
      </c>
      <c r="O7" s="190">
        <f t="shared" ref="O7:O18" si="1">(L7-K7)/K7</f>
        <v>-4.0591761699446819E-3</v>
      </c>
      <c r="P7" s="51"/>
      <c r="Q7" s="219">
        <f t="shared" ref="Q7:Q18" si="2">(K7/E7)*10</f>
        <v>2.549080293457016</v>
      </c>
      <c r="R7" s="220">
        <f t="shared" ref="R7:R18" si="3">(L7/F7)*10</f>
        <v>2.8575222969119674</v>
      </c>
      <c r="S7" s="67">
        <f>(R7-Q7)/Q7</f>
        <v>0.12100128985605546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72275.940000000017</v>
      </c>
      <c r="F8" s="209">
        <v>63301.520000000004</v>
      </c>
      <c r="G8" s="307">
        <f>E8/E7</f>
        <v>0.94820736366096825</v>
      </c>
      <c r="H8" s="308">
        <f>F8/F7</f>
        <v>0.93475175922554188</v>
      </c>
      <c r="I8" s="245">
        <f t="shared" si="0"/>
        <v>-0.12416884512328737</v>
      </c>
      <c r="J8" s="4"/>
      <c r="K8" s="208">
        <v>19028.174000000014</v>
      </c>
      <c r="L8" s="209">
        <v>18632.894000000004</v>
      </c>
      <c r="M8" s="312">
        <f>K8/K7</f>
        <v>0.97931672953406035</v>
      </c>
      <c r="N8" s="308">
        <f>L8/L7</f>
        <v>0.96288149028216929</v>
      </c>
      <c r="O8" s="246">
        <f t="shared" si="1"/>
        <v>-2.0773406843978274E-2</v>
      </c>
      <c r="P8" s="56"/>
      <c r="Q8" s="221">
        <f t="shared" si="2"/>
        <v>2.6327120754154159</v>
      </c>
      <c r="R8" s="222">
        <f t="shared" si="3"/>
        <v>2.94351446853093</v>
      </c>
      <c r="S8" s="210">
        <f t="shared" ref="S8:S18" si="4">(R8-Q8)/Q8</f>
        <v>0.11805407663748138</v>
      </c>
    </row>
    <row r="9" spans="1:19" ht="24" customHeight="1" x14ac:dyDescent="0.25">
      <c r="A9" s="13"/>
      <c r="B9" s="1" t="s">
        <v>38</v>
      </c>
      <c r="D9" s="1"/>
      <c r="E9" s="24">
        <v>3941.1600000000008</v>
      </c>
      <c r="F9" s="160">
        <v>4338.1600000000008</v>
      </c>
      <c r="G9" s="309">
        <f>E9/E7</f>
        <v>5.1705130827299668E-2</v>
      </c>
      <c r="H9" s="259">
        <f>F9/F7</f>
        <v>6.4060115646541779E-2</v>
      </c>
      <c r="I9" s="210">
        <f t="shared" si="0"/>
        <v>0.10073176425214909</v>
      </c>
      <c r="J9" s="1"/>
      <c r="K9" s="24">
        <v>396.55</v>
      </c>
      <c r="L9" s="160">
        <v>709.81399999999996</v>
      </c>
      <c r="M9" s="309">
        <f>K9/K7</f>
        <v>2.0409107521127953E-2</v>
      </c>
      <c r="N9" s="259">
        <f>L9/L7</f>
        <v>3.6680655304707231E-2</v>
      </c>
      <c r="O9" s="210">
        <f t="shared" si="1"/>
        <v>0.78997352162400691</v>
      </c>
      <c r="P9" s="7"/>
      <c r="Q9" s="221">
        <f t="shared" si="2"/>
        <v>1.0061758467050308</v>
      </c>
      <c r="R9" s="222">
        <f t="shared" si="3"/>
        <v>1.636209821675549</v>
      </c>
      <c r="S9" s="210">
        <f t="shared" si="4"/>
        <v>0.62616686440418812</v>
      </c>
    </row>
    <row r="10" spans="1:19" ht="24" customHeight="1" thickBot="1" x14ac:dyDescent="0.3">
      <c r="A10" s="13"/>
      <c r="B10" s="1" t="s">
        <v>37</v>
      </c>
      <c r="D10" s="1"/>
      <c r="E10" s="24">
        <v>6.67</v>
      </c>
      <c r="F10" s="160">
        <v>80.459999999999994</v>
      </c>
      <c r="G10" s="309">
        <f>E10/E7</f>
        <v>8.7505511732101392E-5</v>
      </c>
      <c r="H10" s="259">
        <f>F10/F7</f>
        <v>1.1881251279161557E-3</v>
      </c>
      <c r="I10" s="218">
        <f t="shared" si="0"/>
        <v>11.062968515742128</v>
      </c>
      <c r="J10" s="1"/>
      <c r="K10" s="24">
        <v>5.327</v>
      </c>
      <c r="L10" s="160">
        <v>8.4730000000000008</v>
      </c>
      <c r="M10" s="309">
        <f>K10/K7</f>
        <v>2.7416294481162173E-4</v>
      </c>
      <c r="N10" s="259">
        <f>L10/L7</f>
        <v>4.3785441312341601E-4</v>
      </c>
      <c r="O10" s="248">
        <f t="shared" si="1"/>
        <v>0.59057630936737393</v>
      </c>
      <c r="P10" s="7"/>
      <c r="Q10" s="221">
        <f t="shared" si="2"/>
        <v>7.986506746626687</v>
      </c>
      <c r="R10" s="222">
        <f t="shared" si="3"/>
        <v>1.0530698483718619</v>
      </c>
      <c r="S10" s="210">
        <f t="shared" si="4"/>
        <v>-0.86814387293710693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95582.619999999952</v>
      </c>
      <c r="F11" s="165">
        <v>97770.86999999985</v>
      </c>
      <c r="G11" s="305">
        <f>E11/E15</f>
        <v>0.5563391443123854</v>
      </c>
      <c r="H11" s="306">
        <f>F11/F15</f>
        <v>0.59079263580541297</v>
      </c>
      <c r="I11" s="190">
        <f t="shared" si="0"/>
        <v>2.2893806426313688E-2</v>
      </c>
      <c r="J11" s="11"/>
      <c r="K11" s="22">
        <v>33811.777000000002</v>
      </c>
      <c r="L11" s="165">
        <v>37412.199000000059</v>
      </c>
      <c r="M11" s="305">
        <f>K11/K15</f>
        <v>0.63506040776811779</v>
      </c>
      <c r="N11" s="306">
        <f>L11/L15</f>
        <v>0.65909040300278132</v>
      </c>
      <c r="O11" s="190">
        <f t="shared" si="1"/>
        <v>0.1064842584286551</v>
      </c>
      <c r="P11" s="7"/>
      <c r="Q11" s="223">
        <f t="shared" si="2"/>
        <v>3.5374398609286937</v>
      </c>
      <c r="R11" s="224">
        <f t="shared" si="3"/>
        <v>3.8265179597972399</v>
      </c>
      <c r="S11" s="69">
        <f t="shared" si="4"/>
        <v>8.1719579762029856E-2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93039.609999999957</v>
      </c>
      <c r="F12" s="161">
        <v>95213.069999999847</v>
      </c>
      <c r="G12" s="309">
        <f>E12/E11</f>
        <v>0.97339464015529187</v>
      </c>
      <c r="H12" s="259">
        <f>F12/F11</f>
        <v>0.97383883359123213</v>
      </c>
      <c r="I12" s="245">
        <f t="shared" si="0"/>
        <v>2.3360588033418141E-2</v>
      </c>
      <c r="J12" s="4"/>
      <c r="K12" s="36">
        <v>33264.953000000009</v>
      </c>
      <c r="L12" s="161">
        <v>36843.806000000055</v>
      </c>
      <c r="M12" s="309">
        <f>K12/K11</f>
        <v>0.98382741019497455</v>
      </c>
      <c r="N12" s="259">
        <f>L12/L11</f>
        <v>0.98480728171043885</v>
      </c>
      <c r="O12" s="245">
        <f t="shared" si="1"/>
        <v>0.10758629359855237</v>
      </c>
      <c r="P12" s="56"/>
      <c r="Q12" s="221">
        <f t="shared" si="2"/>
        <v>3.5753538734738917</v>
      </c>
      <c r="R12" s="222">
        <f t="shared" si="3"/>
        <v>3.8696164297611779</v>
      </c>
      <c r="S12" s="210">
        <f t="shared" si="4"/>
        <v>8.2303057739393601E-2</v>
      </c>
    </row>
    <row r="13" spans="1:19" ht="24" customHeight="1" x14ac:dyDescent="0.25">
      <c r="A13" s="13"/>
      <c r="B13" s="4" t="s">
        <v>38</v>
      </c>
      <c r="D13" s="4"/>
      <c r="E13" s="189">
        <v>2536.2600000000002</v>
      </c>
      <c r="F13" s="187">
        <v>2555.3300000000004</v>
      </c>
      <c r="G13" s="309">
        <f>E13/E11</f>
        <v>2.6534740311575489E-2</v>
      </c>
      <c r="H13" s="259">
        <f>F13/F11</f>
        <v>2.6135903260347426E-2</v>
      </c>
      <c r="I13" s="210">
        <f t="shared" si="0"/>
        <v>7.5189452185502126E-3</v>
      </c>
      <c r="J13" s="211"/>
      <c r="K13" s="189">
        <v>545.93099999999993</v>
      </c>
      <c r="L13" s="187">
        <v>564.16300000000012</v>
      </c>
      <c r="M13" s="309">
        <f>K13/K11</f>
        <v>1.6146178889089442E-2</v>
      </c>
      <c r="N13" s="259">
        <f>L13/L11</f>
        <v>1.507965356433604E-2</v>
      </c>
      <c r="O13" s="210">
        <f t="shared" si="1"/>
        <v>3.3396161786013616E-2</v>
      </c>
      <c r="P13" s="212"/>
      <c r="Q13" s="221">
        <f t="shared" si="2"/>
        <v>2.1525040808119038</v>
      </c>
      <c r="R13" s="222">
        <f t="shared" si="3"/>
        <v>2.2077892092215099</v>
      </c>
      <c r="S13" s="210">
        <f t="shared" si="4"/>
        <v>2.5684099232347598E-2</v>
      </c>
    </row>
    <row r="14" spans="1:19" ht="24" customHeight="1" thickBot="1" x14ac:dyDescent="0.3">
      <c r="A14" s="13"/>
      <c r="B14" s="1" t="s">
        <v>37</v>
      </c>
      <c r="D14" s="1"/>
      <c r="E14" s="189">
        <v>6.75</v>
      </c>
      <c r="F14" s="187">
        <v>2.4699999999999998</v>
      </c>
      <c r="G14" s="309">
        <f>E14/E11</f>
        <v>7.0619533132697178E-5</v>
      </c>
      <c r="H14" s="259">
        <f>F14/F11</f>
        <v>2.5263148420383326E-5</v>
      </c>
      <c r="I14" s="218">
        <f t="shared" si="0"/>
        <v>-0.63407407407407412</v>
      </c>
      <c r="J14" s="211"/>
      <c r="K14" s="189">
        <v>0.89300000000000002</v>
      </c>
      <c r="L14" s="187">
        <v>4.2300000000000004</v>
      </c>
      <c r="M14" s="309">
        <f>K14/K11</f>
        <v>2.6410915936184011E-5</v>
      </c>
      <c r="N14" s="259">
        <f>L14/L11</f>
        <v>1.1306472522505277E-4</v>
      </c>
      <c r="O14" s="248">
        <f t="shared" si="1"/>
        <v>3.7368421052631584</v>
      </c>
      <c r="P14" s="212"/>
      <c r="Q14" s="221">
        <f t="shared" si="2"/>
        <v>1.3229629629629631</v>
      </c>
      <c r="R14" s="222">
        <f t="shared" si="3"/>
        <v>17.125506072874497</v>
      </c>
      <c r="S14" s="210">
        <f t="shared" si="4"/>
        <v>11.944811421265715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171806.38999999998</v>
      </c>
      <c r="F15" s="165">
        <v>165491.00999999983</v>
      </c>
      <c r="G15" s="305">
        <f>G7+G11</f>
        <v>1</v>
      </c>
      <c r="H15" s="306">
        <f>H7+H11</f>
        <v>1.0000000000000002</v>
      </c>
      <c r="I15" s="190">
        <f t="shared" si="0"/>
        <v>-3.6758702630327954E-2</v>
      </c>
      <c r="J15" s="11"/>
      <c r="K15" s="22">
        <v>53241.828000000016</v>
      </c>
      <c r="L15" s="165">
        <v>56763.380000000063</v>
      </c>
      <c r="M15" s="305">
        <f>M7+M11</f>
        <v>1</v>
      </c>
      <c r="N15" s="306">
        <f>N7+N11</f>
        <v>1</v>
      </c>
      <c r="O15" s="190">
        <f t="shared" si="1"/>
        <v>6.6142582482330362E-2</v>
      </c>
      <c r="P15" s="7"/>
      <c r="Q15" s="223">
        <f t="shared" si="2"/>
        <v>3.0989434094971684</v>
      </c>
      <c r="R15" s="224">
        <f t="shared" si="3"/>
        <v>3.4299977986719714</v>
      </c>
      <c r="S15" s="69">
        <f t="shared" si="4"/>
        <v>0.10682814928476528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165315.54999999999</v>
      </c>
      <c r="F16" s="209">
        <f t="shared" ref="F16:F17" si="5">F8+F12</f>
        <v>158514.58999999985</v>
      </c>
      <c r="G16" s="307">
        <f>E16/E15</f>
        <v>0.96222003151337965</v>
      </c>
      <c r="H16" s="308">
        <f>F16/F15</f>
        <v>0.95784411491597043</v>
      </c>
      <c r="I16" s="246">
        <f t="shared" si="0"/>
        <v>-4.1139263668784565E-2</v>
      </c>
      <c r="J16" s="4"/>
      <c r="K16" s="208">
        <f t="shared" ref="K16:L18" si="6">K8+K12</f>
        <v>52293.127000000022</v>
      </c>
      <c r="L16" s="209">
        <f t="shared" si="6"/>
        <v>55476.700000000055</v>
      </c>
      <c r="M16" s="312">
        <f>K16/K15</f>
        <v>0.98218128423389228</v>
      </c>
      <c r="N16" s="308">
        <f>L16/L15</f>
        <v>0.97733256899078236</v>
      </c>
      <c r="O16" s="246">
        <f t="shared" si="1"/>
        <v>6.0879377131148264E-2</v>
      </c>
      <c r="P16" s="56"/>
      <c r="Q16" s="221">
        <f t="shared" si="2"/>
        <v>3.1632309846230449</v>
      </c>
      <c r="R16" s="222">
        <f t="shared" si="3"/>
        <v>3.4997850986461314</v>
      </c>
      <c r="S16" s="210">
        <f t="shared" si="4"/>
        <v>0.10639568076410738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6477.420000000001</v>
      </c>
      <c r="F17" s="187">
        <f t="shared" si="5"/>
        <v>6893.4900000000016</v>
      </c>
      <c r="G17" s="310">
        <f>E17/E15</f>
        <v>3.7701857305773093E-2</v>
      </c>
      <c r="H17" s="259">
        <f>F17/F15</f>
        <v>4.1654770250057746E-2</v>
      </c>
      <c r="I17" s="210">
        <f t="shared" si="0"/>
        <v>6.4233907944829971E-2</v>
      </c>
      <c r="J17" s="211"/>
      <c r="K17" s="189">
        <f t="shared" si="6"/>
        <v>942.48099999999999</v>
      </c>
      <c r="L17" s="187">
        <f t="shared" si="6"/>
        <v>1273.9770000000001</v>
      </c>
      <c r="M17" s="309">
        <f>K17/K15</f>
        <v>1.7701890325779193E-2</v>
      </c>
      <c r="N17" s="259">
        <f>L17/L15</f>
        <v>2.2443642362382204E-2</v>
      </c>
      <c r="O17" s="210">
        <f t="shared" si="1"/>
        <v>0.35172698441666206</v>
      </c>
      <c r="P17" s="212"/>
      <c r="Q17" s="221">
        <f t="shared" si="2"/>
        <v>1.4550253032843321</v>
      </c>
      <c r="R17" s="222">
        <f t="shared" si="3"/>
        <v>1.8480871082717167</v>
      </c>
      <c r="S17" s="210">
        <f t="shared" si="4"/>
        <v>0.27014087253338637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13.42</v>
      </c>
      <c r="F18" s="217">
        <f>F10+F14</f>
        <v>82.929999999999993</v>
      </c>
      <c r="G18" s="311">
        <f>E18/E15</f>
        <v>7.8111180847231597E-5</v>
      </c>
      <c r="H18" s="265">
        <f>F18/F15</f>
        <v>5.0111483397194856E-4</v>
      </c>
      <c r="I18" s="247">
        <f t="shared" si="0"/>
        <v>5.179582712369597</v>
      </c>
      <c r="J18" s="211"/>
      <c r="K18" s="216">
        <f t="shared" si="6"/>
        <v>6.22</v>
      </c>
      <c r="L18" s="217">
        <f t="shared" si="6"/>
        <v>12.703000000000001</v>
      </c>
      <c r="M18" s="311">
        <f>K18/K15</f>
        <v>1.1682544032860776E-4</v>
      </c>
      <c r="N18" s="265">
        <f>L18/L15</f>
        <v>2.2378864683533621E-4</v>
      </c>
      <c r="O18" s="247">
        <f t="shared" si="1"/>
        <v>1.0422829581993571</v>
      </c>
      <c r="P18" s="212"/>
      <c r="Q18" s="225">
        <f t="shared" si="2"/>
        <v>4.6348733233979136</v>
      </c>
      <c r="R18" s="226">
        <f t="shared" si="3"/>
        <v>1.5317737851199809</v>
      </c>
      <c r="S18" s="218">
        <f t="shared" si="4"/>
        <v>-0.66951118655449926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K94" sqref="K94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33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L5</f>
        <v>2022/2021</v>
      </c>
    </row>
    <row r="6" spans="1:16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25592.11</v>
      </c>
      <c r="C7" s="167">
        <v>23514.259999999995</v>
      </c>
      <c r="D7" s="309">
        <f>B7/$B$33</f>
        <v>0.14895901136156814</v>
      </c>
      <c r="E7" s="308">
        <f>C7/$C$33</f>
        <v>0.14208783909168238</v>
      </c>
      <c r="F7" s="64">
        <f>(C7-B7)/B7</f>
        <v>-8.1191038956928752E-2</v>
      </c>
      <c r="H7" s="45">
        <v>7893.5450000000001</v>
      </c>
      <c r="I7" s="167">
        <v>7759.6109999999999</v>
      </c>
      <c r="J7" s="309">
        <f>H7/$H$33</f>
        <v>0.14825833928917692</v>
      </c>
      <c r="K7" s="308">
        <f>I7/$I$33</f>
        <v>0.13670100335815089</v>
      </c>
      <c r="L7" s="64">
        <f t="shared" ref="L7:L33" si="0">(I7-H7)/H7</f>
        <v>-1.6967534865513556E-2</v>
      </c>
      <c r="N7" s="39">
        <f t="shared" ref="N7:N33" si="1">(H7/B7)*10</f>
        <v>3.0843666270581052</v>
      </c>
      <c r="O7" s="172">
        <f t="shared" ref="O7:O33" si="2">(I7/C7)*10</f>
        <v>3.2999596840385377</v>
      </c>
      <c r="P7" s="73">
        <f>(O7-N7)/N7</f>
        <v>6.9898647939290862E-2</v>
      </c>
    </row>
    <row r="8" spans="1:16" ht="20.100000000000001" customHeight="1" x14ac:dyDescent="0.25">
      <c r="A8" s="13" t="s">
        <v>165</v>
      </c>
      <c r="B8" s="24">
        <v>14660.030000000002</v>
      </c>
      <c r="C8" s="160">
        <v>19593.43</v>
      </c>
      <c r="D8" s="309">
        <f t="shared" ref="D8:D32" si="3">B8/$B$33</f>
        <v>8.5328782008631962E-2</v>
      </c>
      <c r="E8" s="259">
        <f t="shared" ref="E8:E32" si="4">C8/$C$33</f>
        <v>0.11839573642096934</v>
      </c>
      <c r="F8" s="64">
        <f t="shared" ref="F8:F33" si="5">(C8-B8)/B8</f>
        <v>0.3365204573251212</v>
      </c>
      <c r="H8" s="24">
        <v>5257.1929999999993</v>
      </c>
      <c r="I8" s="160">
        <v>7724.1970000000001</v>
      </c>
      <c r="J8" s="309">
        <f t="shared" ref="J8:J32" si="6">H8/$H$33</f>
        <v>9.8741782494770822E-2</v>
      </c>
      <c r="K8" s="259">
        <f t="shared" ref="K8:K32" si="7">I8/$I$33</f>
        <v>0.13607711521054588</v>
      </c>
      <c r="L8" s="64">
        <f t="shared" si="0"/>
        <v>0.46926258937041138</v>
      </c>
      <c r="N8" s="39">
        <f t="shared" si="1"/>
        <v>3.5860724705201816</v>
      </c>
      <c r="O8" s="173">
        <f t="shared" si="2"/>
        <v>3.9422382911006393</v>
      </c>
      <c r="P8" s="64">
        <f t="shared" ref="P8:P71" si="8">(O8-N8)/N8</f>
        <v>9.9319192098979978E-2</v>
      </c>
    </row>
    <row r="9" spans="1:16" ht="20.100000000000001" customHeight="1" x14ac:dyDescent="0.25">
      <c r="A9" s="13" t="s">
        <v>166</v>
      </c>
      <c r="B9" s="24">
        <v>18609.030000000006</v>
      </c>
      <c r="C9" s="160">
        <v>15645.780000000004</v>
      </c>
      <c r="D9" s="309">
        <f t="shared" si="3"/>
        <v>0.10831395735630095</v>
      </c>
      <c r="E9" s="259">
        <f t="shared" si="4"/>
        <v>9.4541570566280347E-2</v>
      </c>
      <c r="F9" s="64">
        <f t="shared" si="5"/>
        <v>-0.15923720903238917</v>
      </c>
      <c r="H9" s="24">
        <v>7262.1990000000014</v>
      </c>
      <c r="I9" s="160">
        <v>6523.1320000000005</v>
      </c>
      <c r="J9" s="309">
        <f t="shared" si="6"/>
        <v>0.13640025658022112</v>
      </c>
      <c r="K9" s="259">
        <f t="shared" si="7"/>
        <v>0.1149179629542849</v>
      </c>
      <c r="L9" s="64">
        <f t="shared" si="0"/>
        <v>-0.10176903717455288</v>
      </c>
      <c r="N9" s="39">
        <f t="shared" si="1"/>
        <v>3.9025134571764348</v>
      </c>
      <c r="O9" s="173">
        <f t="shared" si="2"/>
        <v>4.1692596981422456</v>
      </c>
      <c r="P9" s="64">
        <f t="shared" si="8"/>
        <v>6.8352420534331298E-2</v>
      </c>
    </row>
    <row r="10" spans="1:16" ht="20.100000000000001" customHeight="1" x14ac:dyDescent="0.25">
      <c r="A10" s="13" t="s">
        <v>168</v>
      </c>
      <c r="B10" s="24">
        <v>26653.35</v>
      </c>
      <c r="C10" s="160">
        <v>18688.690000000002</v>
      </c>
      <c r="D10" s="309">
        <f t="shared" si="3"/>
        <v>0.15513596438409541</v>
      </c>
      <c r="E10" s="259">
        <f t="shared" si="4"/>
        <v>0.11292873250335474</v>
      </c>
      <c r="F10" s="64">
        <f t="shared" si="5"/>
        <v>-0.29882397522262666</v>
      </c>
      <c r="H10" s="24">
        <v>6356.1690000000008</v>
      </c>
      <c r="I10" s="160">
        <v>4751.7339999999995</v>
      </c>
      <c r="J10" s="309">
        <f t="shared" si="6"/>
        <v>0.1193829971427728</v>
      </c>
      <c r="K10" s="259">
        <f t="shared" si="7"/>
        <v>8.3711258913757372E-2</v>
      </c>
      <c r="L10" s="64">
        <f t="shared" si="0"/>
        <v>-0.25242170244372059</v>
      </c>
      <c r="N10" s="39">
        <f t="shared" si="1"/>
        <v>2.3847542616594168</v>
      </c>
      <c r="O10" s="173">
        <f t="shared" si="2"/>
        <v>2.5425720047793603</v>
      </c>
      <c r="P10" s="64">
        <f t="shared" si="8"/>
        <v>6.6177780099710121E-2</v>
      </c>
    </row>
    <row r="11" spans="1:16" ht="20.100000000000001" customHeight="1" x14ac:dyDescent="0.25">
      <c r="A11" s="13" t="s">
        <v>171</v>
      </c>
      <c r="B11" s="24">
        <v>10575.720000000001</v>
      </c>
      <c r="C11" s="160">
        <v>9818.0299999999988</v>
      </c>
      <c r="D11" s="309">
        <f t="shared" si="3"/>
        <v>6.1556034091630726E-2</v>
      </c>
      <c r="E11" s="259">
        <f t="shared" si="4"/>
        <v>5.9326666747637834E-2</v>
      </c>
      <c r="F11" s="64">
        <f t="shared" si="5"/>
        <v>-7.1644294667408195E-2</v>
      </c>
      <c r="H11" s="24">
        <v>3888.6280000000006</v>
      </c>
      <c r="I11" s="160">
        <v>4435.1900000000005</v>
      </c>
      <c r="J11" s="309">
        <f t="shared" si="6"/>
        <v>7.3037086555330158E-2</v>
      </c>
      <c r="K11" s="259">
        <f t="shared" si="7"/>
        <v>7.8134705861419768E-2</v>
      </c>
      <c r="L11" s="64">
        <f t="shared" si="0"/>
        <v>0.14055394344740607</v>
      </c>
      <c r="N11" s="39">
        <f t="shared" si="1"/>
        <v>3.6769392533085221</v>
      </c>
      <c r="O11" s="173">
        <f t="shared" si="2"/>
        <v>4.5173930004288039</v>
      </c>
      <c r="P11" s="64">
        <f t="shared" si="8"/>
        <v>0.2285742812759386</v>
      </c>
    </row>
    <row r="12" spans="1:16" ht="20.100000000000001" customHeight="1" x14ac:dyDescent="0.25">
      <c r="A12" s="13" t="s">
        <v>167</v>
      </c>
      <c r="B12" s="24">
        <v>7411.1000000000013</v>
      </c>
      <c r="C12" s="160">
        <v>10431.99</v>
      </c>
      <c r="D12" s="309">
        <f t="shared" si="3"/>
        <v>4.3136346674882135E-2</v>
      </c>
      <c r="E12" s="259">
        <f t="shared" si="4"/>
        <v>6.3036596368588244E-2</v>
      </c>
      <c r="F12" s="64">
        <f t="shared" si="5"/>
        <v>0.40761695294895467</v>
      </c>
      <c r="H12" s="24">
        <v>2549.8440000000001</v>
      </c>
      <c r="I12" s="160">
        <v>3594.6030000000001</v>
      </c>
      <c r="J12" s="309">
        <f t="shared" si="6"/>
        <v>4.7891744062581773E-2</v>
      </c>
      <c r="K12" s="259">
        <f t="shared" si="7"/>
        <v>6.3326091575237373E-2</v>
      </c>
      <c r="L12" s="64">
        <f t="shared" si="0"/>
        <v>0.40973447787394052</v>
      </c>
      <c r="N12" s="39">
        <f t="shared" si="1"/>
        <v>3.4405742737245477</v>
      </c>
      <c r="O12" s="173">
        <f t="shared" si="2"/>
        <v>3.4457500438554871</v>
      </c>
      <c r="P12" s="64">
        <f t="shared" si="8"/>
        <v>1.5043332069493251E-3</v>
      </c>
    </row>
    <row r="13" spans="1:16" ht="20.100000000000001" customHeight="1" x14ac:dyDescent="0.25">
      <c r="A13" s="13" t="s">
        <v>163</v>
      </c>
      <c r="B13" s="24">
        <v>16640.48</v>
      </c>
      <c r="C13" s="160">
        <v>14072.129999999997</v>
      </c>
      <c r="D13" s="309">
        <f t="shared" si="3"/>
        <v>9.6856001688877841E-2</v>
      </c>
      <c r="E13" s="259">
        <f t="shared" si="4"/>
        <v>8.503259482191812E-2</v>
      </c>
      <c r="F13" s="64">
        <f t="shared" si="5"/>
        <v>-0.15434350451429299</v>
      </c>
      <c r="H13" s="24">
        <v>3470.3760000000002</v>
      </c>
      <c r="I13" s="160">
        <v>3346.0079999999998</v>
      </c>
      <c r="J13" s="309">
        <f t="shared" si="6"/>
        <v>6.5181383328912004E-2</v>
      </c>
      <c r="K13" s="259">
        <f t="shared" si="7"/>
        <v>5.894659549871762E-2</v>
      </c>
      <c r="L13" s="64">
        <f t="shared" si="0"/>
        <v>-3.5837038983672194E-2</v>
      </c>
      <c r="N13" s="39">
        <f t="shared" si="1"/>
        <v>2.0855023412786173</v>
      </c>
      <c r="O13" s="173">
        <f t="shared" si="2"/>
        <v>2.3777551799194581</v>
      </c>
      <c r="P13" s="64">
        <f t="shared" si="8"/>
        <v>0.14013546417869813</v>
      </c>
    </row>
    <row r="14" spans="1:16" ht="20.100000000000001" customHeight="1" x14ac:dyDescent="0.25">
      <c r="A14" s="13" t="s">
        <v>173</v>
      </c>
      <c r="B14" s="24">
        <v>9254.4599999999991</v>
      </c>
      <c r="C14" s="160">
        <v>8065.84</v>
      </c>
      <c r="D14" s="309">
        <f t="shared" si="3"/>
        <v>5.3865633286398727E-2</v>
      </c>
      <c r="E14" s="259">
        <f t="shared" si="4"/>
        <v>4.8738840859089576E-2</v>
      </c>
      <c r="F14" s="64">
        <f t="shared" si="5"/>
        <v>-0.12843753174145214</v>
      </c>
      <c r="H14" s="24">
        <v>2350.6249999999995</v>
      </c>
      <c r="I14" s="160">
        <v>2217.027</v>
      </c>
      <c r="J14" s="309">
        <f t="shared" si="6"/>
        <v>4.4149967953767466E-2</v>
      </c>
      <c r="K14" s="259">
        <f t="shared" si="7"/>
        <v>3.9057346479367483E-2</v>
      </c>
      <c r="L14" s="64">
        <f t="shared" si="0"/>
        <v>-5.6835097048657073E-2</v>
      </c>
      <c r="N14" s="39">
        <f t="shared" si="1"/>
        <v>2.5399915284090047</v>
      </c>
      <c r="O14" s="173">
        <f t="shared" si="2"/>
        <v>2.7486622596034636</v>
      </c>
      <c r="P14" s="64">
        <f t="shared" si="8"/>
        <v>8.2154105185211268E-2</v>
      </c>
    </row>
    <row r="15" spans="1:16" ht="20.100000000000001" customHeight="1" x14ac:dyDescent="0.25">
      <c r="A15" s="13" t="s">
        <v>172</v>
      </c>
      <c r="B15" s="24">
        <v>2348.88</v>
      </c>
      <c r="C15" s="160">
        <v>3202.16</v>
      </c>
      <c r="D15" s="309">
        <f t="shared" si="3"/>
        <v>1.3671668440271638E-2</v>
      </c>
      <c r="E15" s="259">
        <f t="shared" si="4"/>
        <v>1.9349449858333697E-2</v>
      </c>
      <c r="F15" s="64">
        <f t="shared" si="5"/>
        <v>0.36327100575593463</v>
      </c>
      <c r="H15" s="24">
        <v>904.64599999999996</v>
      </c>
      <c r="I15" s="160">
        <v>1529.1210000000001</v>
      </c>
      <c r="J15" s="309">
        <f t="shared" si="6"/>
        <v>1.6991264837863944E-2</v>
      </c>
      <c r="K15" s="259">
        <f t="shared" si="7"/>
        <v>2.6938512118200135E-2</v>
      </c>
      <c r="L15" s="64">
        <f t="shared" si="0"/>
        <v>0.6902976412873103</v>
      </c>
      <c r="N15" s="39">
        <f t="shared" si="1"/>
        <v>3.8513930043254652</v>
      </c>
      <c r="O15" s="173">
        <f t="shared" si="2"/>
        <v>4.7752798111274899</v>
      </c>
      <c r="P15" s="64">
        <f t="shared" si="8"/>
        <v>0.23988380457782826</v>
      </c>
    </row>
    <row r="16" spans="1:16" ht="20.100000000000001" customHeight="1" x14ac:dyDescent="0.25">
      <c r="A16" s="13" t="s">
        <v>175</v>
      </c>
      <c r="B16" s="24">
        <v>2135.16</v>
      </c>
      <c r="C16" s="160">
        <v>4687.41</v>
      </c>
      <c r="D16" s="309">
        <f t="shared" si="3"/>
        <v>1.2427710051995158E-2</v>
      </c>
      <c r="E16" s="259">
        <f t="shared" si="4"/>
        <v>2.8324257613751951E-2</v>
      </c>
      <c r="F16" s="64">
        <f t="shared" si="5"/>
        <v>1.1953436744787276</v>
      </c>
      <c r="H16" s="24">
        <v>708.60999999999979</v>
      </c>
      <c r="I16" s="160">
        <v>1378.1969999999999</v>
      </c>
      <c r="J16" s="309">
        <f t="shared" si="6"/>
        <v>1.3309272551648673E-2</v>
      </c>
      <c r="K16" s="259">
        <f t="shared" si="7"/>
        <v>2.4279685247777689E-2</v>
      </c>
      <c r="L16" s="64">
        <f t="shared" si="0"/>
        <v>0.94493021549230227</v>
      </c>
      <c r="N16" s="39">
        <f t="shared" si="1"/>
        <v>3.3187676801738504</v>
      </c>
      <c r="O16" s="173">
        <f t="shared" si="2"/>
        <v>2.9402100520329988</v>
      </c>
      <c r="P16" s="64">
        <f t="shared" si="8"/>
        <v>-0.11406572096092644</v>
      </c>
    </row>
    <row r="17" spans="1:16" ht="20.100000000000001" customHeight="1" x14ac:dyDescent="0.25">
      <c r="A17" s="13" t="s">
        <v>174</v>
      </c>
      <c r="B17" s="24">
        <v>4533.84</v>
      </c>
      <c r="C17" s="160">
        <v>3384.14</v>
      </c>
      <c r="D17" s="309">
        <f t="shared" si="3"/>
        <v>2.6389239655172321E-2</v>
      </c>
      <c r="E17" s="259">
        <f t="shared" si="4"/>
        <v>2.0449086630143838E-2</v>
      </c>
      <c r="F17" s="64">
        <f t="shared" si="5"/>
        <v>-0.25358195260529709</v>
      </c>
      <c r="H17" s="24">
        <v>1212.83</v>
      </c>
      <c r="I17" s="160">
        <v>1181.412</v>
      </c>
      <c r="J17" s="309">
        <f t="shared" si="6"/>
        <v>2.2779646108319195E-2</v>
      </c>
      <c r="K17" s="259">
        <f t="shared" si="7"/>
        <v>2.0812925516415677E-2</v>
      </c>
      <c r="L17" s="64">
        <f t="shared" si="0"/>
        <v>-2.5904702225373624E-2</v>
      </c>
      <c r="N17" s="39">
        <f t="shared" si="1"/>
        <v>2.6750613166763717</v>
      </c>
      <c r="O17" s="173">
        <f t="shared" si="2"/>
        <v>3.4910257849852551</v>
      </c>
      <c r="P17" s="64">
        <f t="shared" si="8"/>
        <v>0.30502645424317898</v>
      </c>
    </row>
    <row r="18" spans="1:16" ht="20.100000000000001" customHeight="1" x14ac:dyDescent="0.25">
      <c r="A18" s="13" t="s">
        <v>177</v>
      </c>
      <c r="B18" s="24">
        <v>2441.11</v>
      </c>
      <c r="C18" s="160">
        <v>2629.0699999999997</v>
      </c>
      <c r="D18" s="309">
        <f t="shared" si="3"/>
        <v>1.4208493642174779E-2</v>
      </c>
      <c r="E18" s="259">
        <f t="shared" si="4"/>
        <v>1.5886482292905214E-2</v>
      </c>
      <c r="F18" s="64">
        <f t="shared" si="5"/>
        <v>7.6997759216094142E-2</v>
      </c>
      <c r="H18" s="24">
        <v>1002.787</v>
      </c>
      <c r="I18" s="160">
        <v>1178.3480000000002</v>
      </c>
      <c r="J18" s="309">
        <f t="shared" si="6"/>
        <v>1.8834571194662964E-2</v>
      </c>
      <c r="K18" s="259">
        <f t="shared" si="7"/>
        <v>2.0758947053540495E-2</v>
      </c>
      <c r="L18" s="64">
        <f t="shared" si="0"/>
        <v>0.17507307135014727</v>
      </c>
      <c r="N18" s="39">
        <f t="shared" si="1"/>
        <v>4.1079140227191733</v>
      </c>
      <c r="O18" s="173">
        <f t="shared" si="2"/>
        <v>4.4819955345426346</v>
      </c>
      <c r="P18" s="64">
        <f t="shared" si="8"/>
        <v>9.1063617630401023E-2</v>
      </c>
    </row>
    <row r="19" spans="1:16" ht="20.100000000000001" customHeight="1" x14ac:dyDescent="0.25">
      <c r="A19" s="13" t="s">
        <v>169</v>
      </c>
      <c r="B19" s="24">
        <v>2546.4899999999998</v>
      </c>
      <c r="C19" s="160">
        <v>2803.44</v>
      </c>
      <c r="D19" s="309">
        <f t="shared" si="3"/>
        <v>1.4821858488499762E-2</v>
      </c>
      <c r="E19" s="259">
        <f t="shared" si="4"/>
        <v>1.694013469372143E-2</v>
      </c>
      <c r="F19" s="64">
        <f t="shared" si="5"/>
        <v>0.10090359671547906</v>
      </c>
      <c r="H19" s="24">
        <v>886.86200000000008</v>
      </c>
      <c r="I19" s="160">
        <v>1155.0899999999999</v>
      </c>
      <c r="J19" s="309">
        <f t="shared" si="6"/>
        <v>1.6657241746094821E-2</v>
      </c>
      <c r="K19" s="259">
        <f t="shared" si="7"/>
        <v>2.0349211058256208E-2</v>
      </c>
      <c r="L19" s="64">
        <f t="shared" si="0"/>
        <v>0.30244615284001325</v>
      </c>
      <c r="N19" s="39">
        <f t="shared" si="1"/>
        <v>3.4826840081838144</v>
      </c>
      <c r="O19" s="173">
        <f t="shared" si="2"/>
        <v>4.1202593955996916</v>
      </c>
      <c r="P19" s="64">
        <f t="shared" si="8"/>
        <v>0.18307012233026748</v>
      </c>
    </row>
    <row r="20" spans="1:16" ht="20.100000000000001" customHeight="1" x14ac:dyDescent="0.25">
      <c r="A20" s="13" t="s">
        <v>170</v>
      </c>
      <c r="B20" s="24">
        <v>3250.71</v>
      </c>
      <c r="C20" s="160">
        <v>2945.6800000000003</v>
      </c>
      <c r="D20" s="309">
        <f t="shared" si="3"/>
        <v>1.8920774716237276E-2</v>
      </c>
      <c r="E20" s="259">
        <f t="shared" si="4"/>
        <v>1.7799637575479178E-2</v>
      </c>
      <c r="F20" s="64">
        <f t="shared" si="5"/>
        <v>-9.38348853019801E-2</v>
      </c>
      <c r="H20" s="24">
        <v>1061.04</v>
      </c>
      <c r="I20" s="160">
        <v>1002.64</v>
      </c>
      <c r="J20" s="309">
        <f t="shared" si="6"/>
        <v>1.9928692155348232E-2</v>
      </c>
      <c r="K20" s="259">
        <f t="shared" si="7"/>
        <v>1.7663500658346973E-2</v>
      </c>
      <c r="L20" s="64">
        <f t="shared" si="0"/>
        <v>-5.5040337781798968E-2</v>
      </c>
      <c r="N20" s="39">
        <f t="shared" si="1"/>
        <v>3.26402539752854</v>
      </c>
      <c r="O20" s="173">
        <f t="shared" si="2"/>
        <v>3.4037641563238363</v>
      </c>
      <c r="P20" s="64">
        <f t="shared" si="8"/>
        <v>4.2811786605920381E-2</v>
      </c>
    </row>
    <row r="21" spans="1:16" ht="20.100000000000001" customHeight="1" x14ac:dyDescent="0.25">
      <c r="A21" s="13" t="s">
        <v>180</v>
      </c>
      <c r="B21" s="24">
        <v>1259.7</v>
      </c>
      <c r="C21" s="160">
        <v>3269.7799999999997</v>
      </c>
      <c r="D21" s="309">
        <f t="shared" si="3"/>
        <v>7.332090500242746E-3</v>
      </c>
      <c r="E21" s="259">
        <f t="shared" si="4"/>
        <v>1.9758052114129947E-2</v>
      </c>
      <c r="F21" s="64">
        <f t="shared" si="5"/>
        <v>1.5956815114709848</v>
      </c>
      <c r="H21" s="24">
        <v>430.38</v>
      </c>
      <c r="I21" s="160">
        <v>953.24700000000007</v>
      </c>
      <c r="J21" s="309">
        <f t="shared" si="6"/>
        <v>8.0834940528337982E-3</v>
      </c>
      <c r="K21" s="259">
        <f t="shared" si="7"/>
        <v>1.6793344582369821E-2</v>
      </c>
      <c r="L21" s="64">
        <f t="shared" si="0"/>
        <v>1.2148961382963894</v>
      </c>
      <c r="N21" s="39">
        <f t="shared" si="1"/>
        <v>3.4165277447011193</v>
      </c>
      <c r="O21" s="173">
        <f t="shared" si="2"/>
        <v>2.9153245784120037</v>
      </c>
      <c r="P21" s="64">
        <f t="shared" si="8"/>
        <v>-0.14669957446312537</v>
      </c>
    </row>
    <row r="22" spans="1:16" ht="20.100000000000001" customHeight="1" x14ac:dyDescent="0.25">
      <c r="A22" s="13" t="s">
        <v>178</v>
      </c>
      <c r="B22" s="24">
        <v>2282.8599999999997</v>
      </c>
      <c r="C22" s="160">
        <v>2131.19</v>
      </c>
      <c r="D22" s="309">
        <f t="shared" si="3"/>
        <v>1.3287398681737042E-2</v>
      </c>
      <c r="E22" s="259">
        <f t="shared" si="4"/>
        <v>1.2877980501780732E-2</v>
      </c>
      <c r="F22" s="64">
        <f t="shared" si="5"/>
        <v>-6.6438590189498978E-2</v>
      </c>
      <c r="H22" s="24">
        <v>872.95899999999983</v>
      </c>
      <c r="I22" s="160">
        <v>786.60900000000004</v>
      </c>
      <c r="J22" s="309">
        <f t="shared" si="6"/>
        <v>1.6396112470067704E-2</v>
      </c>
      <c r="K22" s="259">
        <f t="shared" si="7"/>
        <v>1.3857684302802258E-2</v>
      </c>
      <c r="L22" s="64">
        <f t="shared" si="0"/>
        <v>-9.8916443956703362E-2</v>
      </c>
      <c r="N22" s="39">
        <f t="shared" si="1"/>
        <v>3.8239708085471729</v>
      </c>
      <c r="O22" s="173">
        <f t="shared" si="2"/>
        <v>3.6909379266982296</v>
      </c>
      <c r="P22" s="64">
        <f t="shared" si="8"/>
        <v>-3.4789199109887016E-2</v>
      </c>
    </row>
    <row r="23" spans="1:16" ht="20.100000000000001" customHeight="1" x14ac:dyDescent="0.25">
      <c r="A23" s="13" t="s">
        <v>181</v>
      </c>
      <c r="B23" s="24">
        <v>2382.08</v>
      </c>
      <c r="C23" s="160">
        <v>1879.5700000000002</v>
      </c>
      <c r="D23" s="309">
        <f t="shared" si="3"/>
        <v>1.3864909215541987E-2</v>
      </c>
      <c r="E23" s="259">
        <f t="shared" si="4"/>
        <v>1.1357535373069513E-2</v>
      </c>
      <c r="F23" s="64">
        <f t="shared" si="5"/>
        <v>-0.2109542920472863</v>
      </c>
      <c r="H23" s="24">
        <v>703.19399999999996</v>
      </c>
      <c r="I23" s="160">
        <v>682.10399999999993</v>
      </c>
      <c r="J23" s="309">
        <f t="shared" si="6"/>
        <v>1.3207548020327175E-2</v>
      </c>
      <c r="K23" s="259">
        <f t="shared" si="7"/>
        <v>1.2016620574743779E-2</v>
      </c>
      <c r="L23" s="64">
        <f t="shared" si="0"/>
        <v>-2.9991723478869321E-2</v>
      </c>
      <c r="N23" s="39">
        <f t="shared" si="1"/>
        <v>2.9520167248790976</v>
      </c>
      <c r="O23" s="173">
        <f t="shared" si="2"/>
        <v>3.6290428129838199</v>
      </c>
      <c r="P23" s="64">
        <f t="shared" si="8"/>
        <v>0.22934358142312034</v>
      </c>
    </row>
    <row r="24" spans="1:16" ht="20.100000000000001" customHeight="1" x14ac:dyDescent="0.25">
      <c r="A24" s="13" t="s">
        <v>182</v>
      </c>
      <c r="B24" s="24">
        <v>2821.4700000000003</v>
      </c>
      <c r="C24" s="160">
        <v>1349.9300000000003</v>
      </c>
      <c r="D24" s="309">
        <f t="shared" si="3"/>
        <v>1.6422381030181711E-2</v>
      </c>
      <c r="E24" s="259">
        <f t="shared" si="4"/>
        <v>8.1571198338810085E-3</v>
      </c>
      <c r="F24" s="64">
        <f t="shared" ref="F24:F25" si="9">(C24-B24)/B24</f>
        <v>-0.52155082279804488</v>
      </c>
      <c r="H24" s="24">
        <v>1271.2900000000004</v>
      </c>
      <c r="I24" s="160">
        <v>614.24500000000012</v>
      </c>
      <c r="J24" s="309">
        <f t="shared" si="6"/>
        <v>2.3877654989607051E-2</v>
      </c>
      <c r="K24" s="259">
        <f t="shared" si="7"/>
        <v>1.0821149128187922E-2</v>
      </c>
      <c r="L24" s="64">
        <f t="shared" si="0"/>
        <v>-0.51683329531420852</v>
      </c>
      <c r="N24" s="39">
        <f t="shared" si="1"/>
        <v>4.5057718139834915</v>
      </c>
      <c r="O24" s="173">
        <f t="shared" si="2"/>
        <v>4.5501988992021811</v>
      </c>
      <c r="P24" s="64">
        <f t="shared" ref="P24:P27" si="10">(O24-N24)/N24</f>
        <v>9.8600388685489773E-3</v>
      </c>
    </row>
    <row r="25" spans="1:16" ht="20.100000000000001" customHeight="1" x14ac:dyDescent="0.25">
      <c r="A25" s="13" t="s">
        <v>188</v>
      </c>
      <c r="B25" s="24">
        <v>1837.85</v>
      </c>
      <c r="C25" s="160">
        <v>1508.16</v>
      </c>
      <c r="D25" s="309">
        <f t="shared" si="3"/>
        <v>1.0697215627428062E-2</v>
      </c>
      <c r="E25" s="259">
        <f t="shared" si="4"/>
        <v>9.1132442783447894E-3</v>
      </c>
      <c r="F25" s="64">
        <f t="shared" si="9"/>
        <v>-0.1793889599260004</v>
      </c>
      <c r="H25" s="24">
        <v>571.3130000000001</v>
      </c>
      <c r="I25" s="160">
        <v>481.61100000000005</v>
      </c>
      <c r="J25" s="309">
        <f t="shared" si="6"/>
        <v>1.0730529387533428E-2</v>
      </c>
      <c r="K25" s="259">
        <f t="shared" si="7"/>
        <v>8.4845370377873864E-3</v>
      </c>
      <c r="L25" s="64">
        <f t="shared" si="0"/>
        <v>-0.15701025532413937</v>
      </c>
      <c r="N25" s="39">
        <f t="shared" si="1"/>
        <v>3.1085942813613743</v>
      </c>
      <c r="O25" s="173">
        <f t="shared" si="2"/>
        <v>3.193368077657543</v>
      </c>
      <c r="P25" s="64">
        <f t="shared" si="10"/>
        <v>2.7270781782125338E-2</v>
      </c>
    </row>
    <row r="26" spans="1:16" ht="20.100000000000001" customHeight="1" x14ac:dyDescent="0.25">
      <c r="A26" s="13" t="s">
        <v>205</v>
      </c>
      <c r="B26" s="24">
        <v>507.15</v>
      </c>
      <c r="C26" s="160">
        <v>1996.8999999999999</v>
      </c>
      <c r="D26" s="309">
        <f t="shared" si="3"/>
        <v>2.951869252360172E-3</v>
      </c>
      <c r="E26" s="259">
        <f t="shared" si="4"/>
        <v>1.2066516483282084E-2</v>
      </c>
      <c r="F26" s="64">
        <f t="shared" si="5"/>
        <v>2.9374938381149565</v>
      </c>
      <c r="H26" s="24">
        <v>150.20499999999998</v>
      </c>
      <c r="I26" s="160">
        <v>478.82100000000003</v>
      </c>
      <c r="J26" s="309">
        <f t="shared" si="6"/>
        <v>2.8211841261348122E-3</v>
      </c>
      <c r="K26" s="259">
        <f t="shared" si="7"/>
        <v>8.4353856306654002E-3</v>
      </c>
      <c r="L26" s="64">
        <f t="shared" si="0"/>
        <v>2.1877833627375924</v>
      </c>
      <c r="N26" s="39">
        <f t="shared" si="1"/>
        <v>2.9617470176476384</v>
      </c>
      <c r="O26" s="173">
        <f t="shared" si="2"/>
        <v>2.3978216235164505</v>
      </c>
      <c r="P26" s="64">
        <f t="shared" si="10"/>
        <v>-0.19040295837930293</v>
      </c>
    </row>
    <row r="27" spans="1:16" ht="20.100000000000001" customHeight="1" x14ac:dyDescent="0.25">
      <c r="A27" s="13" t="s">
        <v>176</v>
      </c>
      <c r="B27" s="24">
        <v>787.93</v>
      </c>
      <c r="C27" s="160">
        <v>888.08999999999992</v>
      </c>
      <c r="D27" s="309">
        <f t="shared" si="3"/>
        <v>4.5861507246616386E-3</v>
      </c>
      <c r="E27" s="259">
        <f t="shared" si="4"/>
        <v>5.3663942228644327E-3</v>
      </c>
      <c r="F27" s="64">
        <f t="shared" si="5"/>
        <v>0.12711789118322692</v>
      </c>
      <c r="H27" s="24">
        <v>305.29399999999998</v>
      </c>
      <c r="I27" s="160">
        <v>383.399</v>
      </c>
      <c r="J27" s="309">
        <f t="shared" si="6"/>
        <v>5.7341006398202547E-3</v>
      </c>
      <c r="K27" s="259">
        <f t="shared" si="7"/>
        <v>6.7543370391262778E-3</v>
      </c>
      <c r="L27" s="64">
        <f t="shared" si="0"/>
        <v>0.25583535870341384</v>
      </c>
      <c r="N27" s="39">
        <f t="shared" si="1"/>
        <v>3.8746335334357114</v>
      </c>
      <c r="O27" s="173">
        <f t="shared" si="2"/>
        <v>4.3171187604859877</v>
      </c>
      <c r="P27" s="64">
        <f t="shared" si="10"/>
        <v>0.11420053618797757</v>
      </c>
    </row>
    <row r="28" spans="1:16" ht="20.100000000000001" customHeight="1" x14ac:dyDescent="0.25">
      <c r="A28" s="13" t="s">
        <v>179</v>
      </c>
      <c r="B28" s="24">
        <v>32.18</v>
      </c>
      <c r="C28" s="160">
        <v>1298.6199999999999</v>
      </c>
      <c r="D28" s="309">
        <f t="shared" si="3"/>
        <v>1.8730385988553749E-4</v>
      </c>
      <c r="E28" s="259">
        <f t="shared" si="4"/>
        <v>7.8470727805697721E-3</v>
      </c>
      <c r="F28" s="64">
        <f t="shared" si="5"/>
        <v>39.354878806712236</v>
      </c>
      <c r="H28" s="24">
        <v>17.350999999999996</v>
      </c>
      <c r="I28" s="160">
        <v>382.40200000000004</v>
      </c>
      <c r="J28" s="309">
        <f t="shared" si="6"/>
        <v>3.2589038828644267E-4</v>
      </c>
      <c r="K28" s="259">
        <f t="shared" si="7"/>
        <v>6.7367728983016833E-3</v>
      </c>
      <c r="L28" s="64">
        <f t="shared" si="0"/>
        <v>21.039190824736334</v>
      </c>
      <c r="N28" s="39">
        <f t="shared" si="1"/>
        <v>5.3918582970789295</v>
      </c>
      <c r="O28" s="173">
        <f t="shared" si="2"/>
        <v>2.9446797369515338</v>
      </c>
      <c r="P28" s="64">
        <f t="shared" si="8"/>
        <v>-0.45386551821162824</v>
      </c>
    </row>
    <row r="29" spans="1:16" ht="20.100000000000001" customHeight="1" x14ac:dyDescent="0.25">
      <c r="A29" s="13" t="s">
        <v>184</v>
      </c>
      <c r="B29" s="24">
        <v>59.95</v>
      </c>
      <c r="C29" s="160">
        <v>201.68</v>
      </c>
      <c r="D29" s="309">
        <f t="shared" si="3"/>
        <v>3.4893929148968221E-4</v>
      </c>
      <c r="E29" s="259">
        <f t="shared" si="4"/>
        <v>1.2186764707037563E-3</v>
      </c>
      <c r="F29" s="64">
        <f>(C29-B29)/B29</f>
        <v>2.3641367806505422</v>
      </c>
      <c r="H29" s="24">
        <v>102.82</v>
      </c>
      <c r="I29" s="160">
        <v>366.24299999999994</v>
      </c>
      <c r="J29" s="309">
        <f t="shared" si="6"/>
        <v>1.9311883881973396E-3</v>
      </c>
      <c r="K29" s="259">
        <f t="shared" si="7"/>
        <v>6.4520999278055626E-3</v>
      </c>
      <c r="L29" s="64">
        <f t="shared" si="0"/>
        <v>2.5619821046489006</v>
      </c>
      <c r="N29" s="39">
        <f t="shared" si="1"/>
        <v>17.150959132610506</v>
      </c>
      <c r="O29" s="173">
        <f t="shared" si="2"/>
        <v>18.159609282030939</v>
      </c>
      <c r="P29" s="64">
        <f>(O29-N29)/N29</f>
        <v>5.8810130770039833E-2</v>
      </c>
    </row>
    <row r="30" spans="1:16" ht="20.100000000000001" customHeight="1" x14ac:dyDescent="0.25">
      <c r="A30" s="13" t="s">
        <v>201</v>
      </c>
      <c r="B30" s="24">
        <v>700.44999999999993</v>
      </c>
      <c r="C30" s="160">
        <v>494.49000000000007</v>
      </c>
      <c r="D30" s="309">
        <f t="shared" si="3"/>
        <v>4.0769729228348267E-3</v>
      </c>
      <c r="E30" s="259">
        <f t="shared" si="4"/>
        <v>2.9880172947158888E-3</v>
      </c>
      <c r="F30" s="64">
        <f t="shared" si="5"/>
        <v>-0.29403954600613874</v>
      </c>
      <c r="H30" s="24">
        <v>515.74599999999998</v>
      </c>
      <c r="I30" s="160">
        <v>342.74399999999997</v>
      </c>
      <c r="J30" s="309">
        <f t="shared" si="6"/>
        <v>9.6868574835559731E-3</v>
      </c>
      <c r="K30" s="259">
        <f t="shared" si="7"/>
        <v>6.0381182374974812E-3</v>
      </c>
      <c r="L30" s="64">
        <f t="shared" si="0"/>
        <v>-0.33544031364276217</v>
      </c>
      <c r="N30" s="39">
        <f t="shared" si="1"/>
        <v>7.3630666000428304</v>
      </c>
      <c r="O30" s="173">
        <f t="shared" si="2"/>
        <v>6.9312625128920686</v>
      </c>
      <c r="P30" s="64">
        <f t="shared" si="8"/>
        <v>-5.8644598861600686E-2</v>
      </c>
    </row>
    <row r="31" spans="1:16" ht="20.100000000000001" customHeight="1" x14ac:dyDescent="0.25">
      <c r="A31" s="13" t="s">
        <v>187</v>
      </c>
      <c r="B31" s="24">
        <v>2032.0399999999997</v>
      </c>
      <c r="C31" s="160">
        <v>1439.85</v>
      </c>
      <c r="D31" s="309">
        <f t="shared" si="3"/>
        <v>1.1827499547601228E-2</v>
      </c>
      <c r="E31" s="259">
        <f t="shared" si="4"/>
        <v>8.7004726117751053E-3</v>
      </c>
      <c r="F31" s="64">
        <f t="shared" si="5"/>
        <v>-0.29142634987500243</v>
      </c>
      <c r="H31" s="24">
        <v>514.13199999999995</v>
      </c>
      <c r="I31" s="160">
        <v>335.839</v>
      </c>
      <c r="J31" s="309">
        <f t="shared" si="6"/>
        <v>9.6565429721909603E-3</v>
      </c>
      <c r="K31" s="259">
        <f t="shared" si="7"/>
        <v>5.9164729091185165E-3</v>
      </c>
      <c r="L31" s="64">
        <f t="shared" si="0"/>
        <v>-0.34678448336224932</v>
      </c>
      <c r="N31" s="39">
        <f t="shared" si="1"/>
        <v>2.5301273596976435</v>
      </c>
      <c r="O31" s="173">
        <f t="shared" si="2"/>
        <v>2.3324582421780047</v>
      </c>
      <c r="P31" s="64">
        <f t="shared" si="8"/>
        <v>-7.812615312110642E-2</v>
      </c>
    </row>
    <row r="32" spans="1:16" ht="20.100000000000001" customHeight="1" thickBot="1" x14ac:dyDescent="0.3">
      <c r="A32" s="13" t="s">
        <v>17</v>
      </c>
      <c r="B32" s="24">
        <f>B33-SUM(B7:B31)</f>
        <v>10450.25999999998</v>
      </c>
      <c r="C32" s="160">
        <f>C33-SUM(C7:C31)</f>
        <v>9550.6999999999825</v>
      </c>
      <c r="D32" s="309">
        <f t="shared" si="3"/>
        <v>6.082579349929873E-2</v>
      </c>
      <c r="E32" s="259">
        <f t="shared" si="4"/>
        <v>5.7711291991027085E-2</v>
      </c>
      <c r="F32" s="64">
        <f t="shared" si="5"/>
        <v>-8.6080154943513301E-2</v>
      </c>
      <c r="H32" s="24">
        <f>H33-SUM(H7:H31)</f>
        <v>2981.7899999999936</v>
      </c>
      <c r="I32" s="160">
        <f>I33-SUM(I7:I31)</f>
        <v>3179.8060000000332</v>
      </c>
      <c r="J32" s="309">
        <f t="shared" si="6"/>
        <v>5.6004651079974065E-2</v>
      </c>
      <c r="K32" s="259">
        <f t="shared" si="7"/>
        <v>5.6018616227575445E-2</v>
      </c>
      <c r="L32" s="64">
        <f t="shared" si="0"/>
        <v>6.6408432518735419E-2</v>
      </c>
      <c r="N32" s="39">
        <f t="shared" si="1"/>
        <v>2.8533165682002166</v>
      </c>
      <c r="O32" s="173">
        <f t="shared" si="2"/>
        <v>3.3293957510968193</v>
      </c>
      <c r="P32" s="64">
        <f t="shared" si="8"/>
        <v>0.16685116127752295</v>
      </c>
    </row>
    <row r="33" spans="1:16" ht="26.25" customHeight="1" thickBot="1" x14ac:dyDescent="0.3">
      <c r="A33" s="17" t="s">
        <v>18</v>
      </c>
      <c r="B33" s="22">
        <v>171806.38999999996</v>
      </c>
      <c r="C33" s="165">
        <v>165491.00999999998</v>
      </c>
      <c r="D33" s="305">
        <f>SUM(D7:D32)</f>
        <v>1.0000000000000002</v>
      </c>
      <c r="E33" s="306">
        <f>SUM(E7:E32)</f>
        <v>0.99999999999999989</v>
      </c>
      <c r="F33" s="69">
        <f t="shared" si="5"/>
        <v>-3.6758702630326948E-2</v>
      </c>
      <c r="G33" s="2"/>
      <c r="H33" s="22">
        <v>53241.828000000001</v>
      </c>
      <c r="I33" s="165">
        <v>56763.380000000034</v>
      </c>
      <c r="J33" s="305">
        <f>SUM(J7:J32)</f>
        <v>1</v>
      </c>
      <c r="K33" s="306">
        <f>SUM(K7:K32)</f>
        <v>0.99999999999999989</v>
      </c>
      <c r="L33" s="69">
        <f t="shared" si="0"/>
        <v>6.6142582482330098E-2</v>
      </c>
      <c r="N33" s="34">
        <f t="shared" si="1"/>
        <v>3.098943409497168</v>
      </c>
      <c r="O33" s="166">
        <f t="shared" si="2"/>
        <v>3.4299977986719665</v>
      </c>
      <c r="P33" s="69">
        <f t="shared" si="8"/>
        <v>0.10682814928476386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L5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26653.35</v>
      </c>
      <c r="C39" s="167">
        <v>18688.690000000002</v>
      </c>
      <c r="D39" s="309">
        <f t="shared" ref="D39:D61" si="11">B39/$B$62</f>
        <v>0.3496724184594911</v>
      </c>
      <c r="E39" s="308">
        <f t="shared" ref="E39:E61" si="12">C39/$C$62</f>
        <v>0.27596945310508808</v>
      </c>
      <c r="F39" s="64">
        <f>(C39-B39)/B39</f>
        <v>-0.29882397522262666</v>
      </c>
      <c r="H39" s="45">
        <v>6356.1690000000008</v>
      </c>
      <c r="I39" s="167">
        <v>4751.7339999999995</v>
      </c>
      <c r="J39" s="309">
        <f t="shared" ref="J39:J61" si="13">H39/$H$62</f>
        <v>0.32713084489587807</v>
      </c>
      <c r="K39" s="308">
        <f t="shared" ref="K39:K61" si="14">I39/$I$62</f>
        <v>0.24555266161791361</v>
      </c>
      <c r="L39" s="64">
        <f t="shared" ref="L39:L62" si="15">(I39-H39)/H39</f>
        <v>-0.25242170244372059</v>
      </c>
      <c r="N39" s="39">
        <f t="shared" ref="N39:N62" si="16">(H39/B39)*10</f>
        <v>2.3847542616594168</v>
      </c>
      <c r="O39" s="172">
        <f t="shared" ref="O39:O62" si="17">(I39/C39)*10</f>
        <v>2.5425720047793603</v>
      </c>
      <c r="P39" s="73">
        <f t="shared" si="8"/>
        <v>6.6177780099710121E-2</v>
      </c>
    </row>
    <row r="40" spans="1:16" ht="20.100000000000001" customHeight="1" x14ac:dyDescent="0.25">
      <c r="A40" s="44" t="s">
        <v>163</v>
      </c>
      <c r="B40" s="24">
        <v>16640.48</v>
      </c>
      <c r="C40" s="160">
        <v>14072.129999999997</v>
      </c>
      <c r="D40" s="309">
        <f t="shared" si="11"/>
        <v>0.21831090222905533</v>
      </c>
      <c r="E40" s="259">
        <f t="shared" si="12"/>
        <v>0.20779830047604736</v>
      </c>
      <c r="F40" s="64">
        <f t="shared" ref="F40:F62" si="18">(C40-B40)/B40</f>
        <v>-0.15434350451429299</v>
      </c>
      <c r="H40" s="24">
        <v>3470.3760000000002</v>
      </c>
      <c r="I40" s="160">
        <v>3346.0079999999998</v>
      </c>
      <c r="J40" s="309">
        <f t="shared" si="13"/>
        <v>0.17860869227775059</v>
      </c>
      <c r="K40" s="259">
        <f t="shared" si="14"/>
        <v>0.17290975677401807</v>
      </c>
      <c r="L40" s="64">
        <f t="shared" si="15"/>
        <v>-3.5837038983672194E-2</v>
      </c>
      <c r="N40" s="39">
        <f t="shared" si="16"/>
        <v>2.0855023412786173</v>
      </c>
      <c r="O40" s="173">
        <f t="shared" si="17"/>
        <v>2.3777551799194581</v>
      </c>
      <c r="P40" s="64">
        <f t="shared" si="8"/>
        <v>0.14013546417869813</v>
      </c>
    </row>
    <row r="41" spans="1:16" ht="20.100000000000001" customHeight="1" x14ac:dyDescent="0.25">
      <c r="A41" s="44" t="s">
        <v>173</v>
      </c>
      <c r="B41" s="24">
        <v>9254.4599999999991</v>
      </c>
      <c r="C41" s="160">
        <v>8065.84</v>
      </c>
      <c r="D41" s="309">
        <f t="shared" si="11"/>
        <v>0.12141173284921489</v>
      </c>
      <c r="E41" s="259">
        <f t="shared" si="12"/>
        <v>0.11910548324324194</v>
      </c>
      <c r="F41" s="64">
        <f t="shared" si="18"/>
        <v>-0.12843753174145214</v>
      </c>
      <c r="H41" s="24">
        <v>2350.6249999999995</v>
      </c>
      <c r="I41" s="160">
        <v>2217.027</v>
      </c>
      <c r="J41" s="309">
        <f t="shared" si="13"/>
        <v>0.12097883839831401</v>
      </c>
      <c r="K41" s="259">
        <f t="shared" si="14"/>
        <v>0.11456804626032902</v>
      </c>
      <c r="L41" s="64">
        <f t="shared" si="15"/>
        <v>-5.6835097048657073E-2</v>
      </c>
      <c r="N41" s="39">
        <f t="shared" si="16"/>
        <v>2.5399915284090047</v>
      </c>
      <c r="O41" s="173">
        <f t="shared" si="17"/>
        <v>2.7486622596034636</v>
      </c>
      <c r="P41" s="64">
        <f t="shared" si="8"/>
        <v>8.2154105185211268E-2</v>
      </c>
    </row>
    <row r="42" spans="1:16" ht="20.100000000000001" customHeight="1" x14ac:dyDescent="0.25">
      <c r="A42" s="44" t="s">
        <v>175</v>
      </c>
      <c r="B42" s="24">
        <v>2135.16</v>
      </c>
      <c r="C42" s="160">
        <v>4687.41</v>
      </c>
      <c r="D42" s="309">
        <f t="shared" si="11"/>
        <v>2.8011734397288407E-2</v>
      </c>
      <c r="E42" s="259">
        <f t="shared" si="12"/>
        <v>6.9217370194450262E-2</v>
      </c>
      <c r="F42" s="64">
        <f t="shared" si="18"/>
        <v>1.1953436744787276</v>
      </c>
      <c r="H42" s="24">
        <v>708.60999999999979</v>
      </c>
      <c r="I42" s="160">
        <v>1378.1969999999999</v>
      </c>
      <c r="J42" s="309">
        <f t="shared" si="13"/>
        <v>3.6469796193535457E-2</v>
      </c>
      <c r="K42" s="259">
        <f t="shared" si="14"/>
        <v>7.1220304331813131E-2</v>
      </c>
      <c r="L42" s="64">
        <f t="shared" si="15"/>
        <v>0.94493021549230227</v>
      </c>
      <c r="N42" s="39">
        <f t="shared" si="16"/>
        <v>3.3187676801738504</v>
      </c>
      <c r="O42" s="173">
        <f t="shared" si="17"/>
        <v>2.9402100520329988</v>
      </c>
      <c r="P42" s="64">
        <f t="shared" si="8"/>
        <v>-0.11406572096092644</v>
      </c>
    </row>
    <row r="43" spans="1:16" ht="20.100000000000001" customHeight="1" x14ac:dyDescent="0.25">
      <c r="A43" s="44" t="s">
        <v>174</v>
      </c>
      <c r="B43" s="24">
        <v>4533.84</v>
      </c>
      <c r="C43" s="160">
        <v>3384.14</v>
      </c>
      <c r="D43" s="309">
        <f t="shared" si="11"/>
        <v>5.9480658067686772E-2</v>
      </c>
      <c r="E43" s="259">
        <f t="shared" si="12"/>
        <v>4.9972430653569225E-2</v>
      </c>
      <c r="F43" s="64">
        <f t="shared" si="18"/>
        <v>-0.25358195260529709</v>
      </c>
      <c r="H43" s="24">
        <v>1212.83</v>
      </c>
      <c r="I43" s="160">
        <v>1181.412</v>
      </c>
      <c r="J43" s="309">
        <f t="shared" si="13"/>
        <v>6.2420319946664062E-2</v>
      </c>
      <c r="K43" s="259">
        <f t="shared" si="14"/>
        <v>6.1051157549505637E-2</v>
      </c>
      <c r="L43" s="64">
        <f t="shared" si="15"/>
        <v>-2.5904702225373624E-2</v>
      </c>
      <c r="N43" s="39">
        <f t="shared" si="16"/>
        <v>2.6750613166763717</v>
      </c>
      <c r="O43" s="173">
        <f t="shared" si="17"/>
        <v>3.4910257849852551</v>
      </c>
      <c r="P43" s="64">
        <f t="shared" si="8"/>
        <v>0.30502645424317898</v>
      </c>
    </row>
    <row r="44" spans="1:16" ht="20.100000000000001" customHeight="1" x14ac:dyDescent="0.25">
      <c r="A44" s="44" t="s">
        <v>177</v>
      </c>
      <c r="B44" s="24">
        <v>2441.11</v>
      </c>
      <c r="C44" s="160">
        <v>2629.0699999999997</v>
      </c>
      <c r="D44" s="309">
        <f t="shared" si="11"/>
        <v>3.2025574174565238E-2</v>
      </c>
      <c r="E44" s="259">
        <f t="shared" si="12"/>
        <v>3.8822571837565593E-2</v>
      </c>
      <c r="F44" s="64">
        <f t="shared" si="18"/>
        <v>7.6997759216094142E-2</v>
      </c>
      <c r="H44" s="24">
        <v>1002.787</v>
      </c>
      <c r="I44" s="160">
        <v>1178.3480000000002</v>
      </c>
      <c r="J44" s="309">
        <f t="shared" si="13"/>
        <v>5.1610106427409791E-2</v>
      </c>
      <c r="K44" s="259">
        <f t="shared" si="14"/>
        <v>6.0892820960126423E-2</v>
      </c>
      <c r="L44" s="64">
        <f t="shared" si="15"/>
        <v>0.17507307135014727</v>
      </c>
      <c r="N44" s="39">
        <f t="shared" si="16"/>
        <v>4.1079140227191733</v>
      </c>
      <c r="O44" s="173">
        <f t="shared" si="17"/>
        <v>4.4819955345426346</v>
      </c>
      <c r="P44" s="64">
        <f t="shared" si="8"/>
        <v>9.1063617630401023E-2</v>
      </c>
    </row>
    <row r="45" spans="1:16" ht="20.100000000000001" customHeight="1" x14ac:dyDescent="0.25">
      <c r="A45" s="44" t="s">
        <v>169</v>
      </c>
      <c r="B45" s="24">
        <v>2546.4899999999998</v>
      </c>
      <c r="C45" s="160">
        <v>2803.44</v>
      </c>
      <c r="D45" s="309">
        <f t="shared" si="11"/>
        <v>3.3408082544329677E-2</v>
      </c>
      <c r="E45" s="259">
        <f t="shared" si="12"/>
        <v>4.1397433614283718E-2</v>
      </c>
      <c r="F45" s="64">
        <f t="shared" si="18"/>
        <v>0.10090359671547906</v>
      </c>
      <c r="H45" s="24">
        <v>886.86200000000008</v>
      </c>
      <c r="I45" s="160">
        <v>1155.0899999999999</v>
      </c>
      <c r="J45" s="309">
        <f t="shared" si="13"/>
        <v>4.5643832844288475E-2</v>
      </c>
      <c r="K45" s="259">
        <f t="shared" si="14"/>
        <v>5.9690930491529168E-2</v>
      </c>
      <c r="L45" s="64">
        <f t="shared" si="15"/>
        <v>0.30244615284001325</v>
      </c>
      <c r="N45" s="39">
        <f t="shared" si="16"/>
        <v>3.4826840081838144</v>
      </c>
      <c r="O45" s="173">
        <f t="shared" si="17"/>
        <v>4.1202593955996916</v>
      </c>
      <c r="P45" s="64">
        <f t="shared" si="8"/>
        <v>0.18307012233026748</v>
      </c>
    </row>
    <row r="46" spans="1:16" ht="20.100000000000001" customHeight="1" x14ac:dyDescent="0.25">
      <c r="A46" s="44" t="s">
        <v>170</v>
      </c>
      <c r="B46" s="24">
        <v>3250.71</v>
      </c>
      <c r="C46" s="160">
        <v>2945.6800000000003</v>
      </c>
      <c r="D46" s="309">
        <f t="shared" si="11"/>
        <v>4.2646932839978925E-2</v>
      </c>
      <c r="E46" s="259">
        <f t="shared" si="12"/>
        <v>4.3497842739250094E-2</v>
      </c>
      <c r="F46" s="64">
        <f t="shared" si="18"/>
        <v>-9.38348853019801E-2</v>
      </c>
      <c r="H46" s="24">
        <v>1061.04</v>
      </c>
      <c r="I46" s="160">
        <v>1002.64</v>
      </c>
      <c r="J46" s="309">
        <f t="shared" si="13"/>
        <v>5.4608194286263068E-2</v>
      </c>
      <c r="K46" s="259">
        <f t="shared" si="14"/>
        <v>5.1812858346991841E-2</v>
      </c>
      <c r="L46" s="64">
        <f t="shared" si="15"/>
        <v>-5.5040337781798968E-2</v>
      </c>
      <c r="N46" s="39">
        <f t="shared" si="16"/>
        <v>3.26402539752854</v>
      </c>
      <c r="O46" s="173">
        <f t="shared" si="17"/>
        <v>3.4037641563238363</v>
      </c>
      <c r="P46" s="64">
        <f t="shared" si="8"/>
        <v>4.2811786605920381E-2</v>
      </c>
    </row>
    <row r="47" spans="1:16" ht="20.100000000000001" customHeight="1" x14ac:dyDescent="0.25">
      <c r="A47" s="44" t="s">
        <v>180</v>
      </c>
      <c r="B47" s="24">
        <v>1259.7</v>
      </c>
      <c r="C47" s="160">
        <v>3269.7799999999997</v>
      </c>
      <c r="D47" s="309">
        <f t="shared" si="11"/>
        <v>1.6526340798939755E-2</v>
      </c>
      <c r="E47" s="259">
        <f t="shared" si="12"/>
        <v>4.8283715893085853E-2</v>
      </c>
      <c r="F47" s="64">
        <f t="shared" si="18"/>
        <v>1.5956815114709848</v>
      </c>
      <c r="H47" s="24">
        <v>430.38</v>
      </c>
      <c r="I47" s="160">
        <v>953.24700000000007</v>
      </c>
      <c r="J47" s="309">
        <f t="shared" si="13"/>
        <v>2.2150224927356084E-2</v>
      </c>
      <c r="K47" s="259">
        <f t="shared" si="14"/>
        <v>4.9260404313307804E-2</v>
      </c>
      <c r="L47" s="64">
        <f t="shared" si="15"/>
        <v>1.2148961382963894</v>
      </c>
      <c r="N47" s="39">
        <f t="shared" si="16"/>
        <v>3.4165277447011193</v>
      </c>
      <c r="O47" s="173">
        <f t="shared" si="17"/>
        <v>2.9153245784120037</v>
      </c>
      <c r="P47" s="64">
        <f t="shared" si="8"/>
        <v>-0.14669957446312537</v>
      </c>
    </row>
    <row r="48" spans="1:16" ht="20.100000000000001" customHeight="1" x14ac:dyDescent="0.25">
      <c r="A48" s="44" t="s">
        <v>188</v>
      </c>
      <c r="B48" s="24">
        <v>1837.85</v>
      </c>
      <c r="C48" s="160">
        <v>1508.16</v>
      </c>
      <c r="D48" s="309">
        <f t="shared" si="11"/>
        <v>2.4111245087982399E-2</v>
      </c>
      <c r="E48" s="259">
        <f t="shared" si="12"/>
        <v>2.2270479653467932E-2</v>
      </c>
      <c r="F48" s="64">
        <f t="shared" si="18"/>
        <v>-0.1793889599260004</v>
      </c>
      <c r="H48" s="24">
        <v>571.3130000000001</v>
      </c>
      <c r="I48" s="160">
        <v>481.61100000000005</v>
      </c>
      <c r="J48" s="309">
        <f t="shared" si="13"/>
        <v>2.9403576964363094E-2</v>
      </c>
      <c r="K48" s="259">
        <f t="shared" si="14"/>
        <v>2.4887938364071941E-2</v>
      </c>
      <c r="L48" s="64">
        <f t="shared" si="15"/>
        <v>-0.15701025532413937</v>
      </c>
      <c r="N48" s="39">
        <f t="shared" si="16"/>
        <v>3.1085942813613743</v>
      </c>
      <c r="O48" s="173">
        <f t="shared" si="17"/>
        <v>3.193368077657543</v>
      </c>
      <c r="P48" s="64">
        <f t="shared" si="8"/>
        <v>2.7270781782125338E-2</v>
      </c>
    </row>
    <row r="49" spans="1:16" ht="20.100000000000001" customHeight="1" x14ac:dyDescent="0.25">
      <c r="A49" s="44" t="s">
        <v>176</v>
      </c>
      <c r="B49" s="24">
        <v>787.93</v>
      </c>
      <c r="C49" s="160">
        <v>888.08999999999992</v>
      </c>
      <c r="D49" s="309">
        <f t="shared" si="11"/>
        <v>1.0337064146787808E-2</v>
      </c>
      <c r="E49" s="259">
        <f t="shared" si="12"/>
        <v>1.3114119374236375E-2</v>
      </c>
      <c r="F49" s="64">
        <f t="shared" si="18"/>
        <v>0.12711789118322692</v>
      </c>
      <c r="H49" s="24">
        <v>305.29399999999998</v>
      </c>
      <c r="I49" s="160">
        <v>383.399</v>
      </c>
      <c r="J49" s="309">
        <f t="shared" si="13"/>
        <v>1.5712465191161876E-2</v>
      </c>
      <c r="K49" s="259">
        <f t="shared" si="14"/>
        <v>1.9812692568996176E-2</v>
      </c>
      <c r="L49" s="64">
        <f t="shared" si="15"/>
        <v>0.25583535870341384</v>
      </c>
      <c r="N49" s="39">
        <f t="shared" si="16"/>
        <v>3.8746335334357114</v>
      </c>
      <c r="O49" s="173">
        <f t="shared" si="17"/>
        <v>4.3171187604859877</v>
      </c>
      <c r="P49" s="64">
        <f t="shared" si="8"/>
        <v>0.11420053618797757</v>
      </c>
    </row>
    <row r="50" spans="1:16" ht="20.100000000000001" customHeight="1" x14ac:dyDescent="0.25">
      <c r="A50" s="44" t="s">
        <v>179</v>
      </c>
      <c r="B50" s="24">
        <v>32.18</v>
      </c>
      <c r="C50" s="160">
        <v>1298.6199999999999</v>
      </c>
      <c r="D50" s="309">
        <f t="shared" si="11"/>
        <v>4.2217801612279217E-4</v>
      </c>
      <c r="E50" s="259">
        <f t="shared" si="12"/>
        <v>1.9176274591281111E-2</v>
      </c>
      <c r="F50" s="64">
        <f t="shared" si="18"/>
        <v>39.354878806712236</v>
      </c>
      <c r="H50" s="24">
        <v>17.350999999999996</v>
      </c>
      <c r="I50" s="160">
        <v>382.40200000000004</v>
      </c>
      <c r="J50" s="309">
        <f t="shared" si="13"/>
        <v>8.9299817072018993E-4</v>
      </c>
      <c r="K50" s="259">
        <f t="shared" si="14"/>
        <v>1.9761171165728852E-2</v>
      </c>
      <c r="L50" s="64">
        <f t="shared" si="15"/>
        <v>21.039190824736334</v>
      </c>
      <c r="N50" s="39">
        <f t="shared" si="16"/>
        <v>5.3918582970789295</v>
      </c>
      <c r="O50" s="173">
        <f t="shared" si="17"/>
        <v>2.9446797369515338</v>
      </c>
      <c r="P50" s="64">
        <f t="shared" si="8"/>
        <v>-0.45386551821162824</v>
      </c>
    </row>
    <row r="51" spans="1:16" ht="20.100000000000001" customHeight="1" x14ac:dyDescent="0.25">
      <c r="A51" s="44" t="s">
        <v>192</v>
      </c>
      <c r="B51" s="24">
        <v>3354.8</v>
      </c>
      <c r="C51" s="160">
        <v>1614.49</v>
      </c>
      <c r="D51" s="309">
        <f t="shared" si="11"/>
        <v>4.4012517355150507E-2</v>
      </c>
      <c r="E51" s="259">
        <f t="shared" si="12"/>
        <v>2.3840618167652927E-2</v>
      </c>
      <c r="F51" s="64">
        <f t="shared" si="18"/>
        <v>-0.51875223560271855</v>
      </c>
      <c r="H51" s="24">
        <v>548.84100000000001</v>
      </c>
      <c r="I51" s="160">
        <v>259.80700000000002</v>
      </c>
      <c r="J51" s="309">
        <f t="shared" si="13"/>
        <v>2.8247017982608487E-2</v>
      </c>
      <c r="K51" s="259">
        <f t="shared" si="14"/>
        <v>1.3425898915420202E-2</v>
      </c>
      <c r="L51" s="64">
        <f t="shared" si="15"/>
        <v>-0.52662610847221691</v>
      </c>
      <c r="N51" s="39">
        <f t="shared" si="16"/>
        <v>1.6359872421604864</v>
      </c>
      <c r="O51" s="173">
        <f t="shared" si="17"/>
        <v>1.6092202491189169</v>
      </c>
      <c r="P51" s="64">
        <f t="shared" si="8"/>
        <v>-1.6361370279526732E-2</v>
      </c>
    </row>
    <row r="52" spans="1:16" ht="20.100000000000001" customHeight="1" x14ac:dyDescent="0.25">
      <c r="A52" s="44" t="s">
        <v>190</v>
      </c>
      <c r="B52" s="24">
        <v>272.14</v>
      </c>
      <c r="C52" s="160">
        <v>452.42</v>
      </c>
      <c r="D52" s="309">
        <f t="shared" si="11"/>
        <v>3.5702773557382433E-3</v>
      </c>
      <c r="E52" s="259">
        <f t="shared" si="12"/>
        <v>6.6807304296771968E-3</v>
      </c>
      <c r="F52" s="64">
        <f t="shared" si="18"/>
        <v>0.66245314911442654</v>
      </c>
      <c r="H52" s="24">
        <v>114.685</v>
      </c>
      <c r="I52" s="160">
        <v>193.58100000000002</v>
      </c>
      <c r="J52" s="309">
        <f t="shared" si="13"/>
        <v>5.9024549137827792E-3</v>
      </c>
      <c r="K52" s="259">
        <f t="shared" si="14"/>
        <v>1.0003575492369174E-2</v>
      </c>
      <c r="L52" s="64">
        <f t="shared" si="15"/>
        <v>0.68793652177704157</v>
      </c>
      <c r="N52" s="39">
        <f t="shared" si="16"/>
        <v>4.2141912251047255</v>
      </c>
      <c r="O52" s="173">
        <f t="shared" si="17"/>
        <v>4.2787896202643569</v>
      </c>
      <c r="P52" s="64">
        <f t="shared" si="8"/>
        <v>1.532877643871656E-2</v>
      </c>
    </row>
    <row r="53" spans="1:16" ht="20.100000000000001" customHeight="1" x14ac:dyDescent="0.25">
      <c r="A53" s="44" t="s">
        <v>194</v>
      </c>
      <c r="B53" s="24">
        <v>87.549999999999983</v>
      </c>
      <c r="C53" s="160">
        <v>240.76</v>
      </c>
      <c r="D53" s="309">
        <f t="shared" si="11"/>
        <v>1.1485918369033702E-3</v>
      </c>
      <c r="E53" s="259">
        <f t="shared" si="12"/>
        <v>3.5552200571351438E-3</v>
      </c>
      <c r="F53" s="64">
        <f t="shared" si="18"/>
        <v>1.7499714448886354</v>
      </c>
      <c r="H53" s="24">
        <v>28.585000000000001</v>
      </c>
      <c r="I53" s="160">
        <v>114.91799999999999</v>
      </c>
      <c r="J53" s="309">
        <f t="shared" si="13"/>
        <v>1.4711747282598487E-3</v>
      </c>
      <c r="K53" s="259">
        <f t="shared" si="14"/>
        <v>5.9385522775069902E-3</v>
      </c>
      <c r="L53" s="64">
        <f t="shared" si="15"/>
        <v>3.0202203953122266</v>
      </c>
      <c r="N53" s="39">
        <f t="shared" si="16"/>
        <v>3.2649914334665913</v>
      </c>
      <c r="O53" s="173">
        <f t="shared" si="17"/>
        <v>4.773135072271141</v>
      </c>
      <c r="P53" s="64">
        <f t="shared" si="8"/>
        <v>0.46191350560552141</v>
      </c>
    </row>
    <row r="54" spans="1:16" ht="20.100000000000001" customHeight="1" x14ac:dyDescent="0.25">
      <c r="A54" s="44" t="s">
        <v>195</v>
      </c>
      <c r="B54" s="24">
        <v>418.96999999999997</v>
      </c>
      <c r="C54" s="160">
        <v>347.94</v>
      </c>
      <c r="D54" s="309">
        <f t="shared" si="11"/>
        <v>5.496579347885837E-3</v>
      </c>
      <c r="E54" s="259">
        <f t="shared" si="12"/>
        <v>5.1379102287738912E-3</v>
      </c>
      <c r="F54" s="64">
        <f>(C54-B54)/B54</f>
        <v>-0.16953481156168695</v>
      </c>
      <c r="H54" s="24">
        <v>117.10400000000001</v>
      </c>
      <c r="I54" s="160">
        <v>100.809</v>
      </c>
      <c r="J54" s="309">
        <f t="shared" si="13"/>
        <v>6.0269527856617574E-3</v>
      </c>
      <c r="K54" s="259">
        <f t="shared" si="14"/>
        <v>5.2094494904471201E-3</v>
      </c>
      <c r="L54" s="64">
        <f t="shared" si="15"/>
        <v>-0.13914981554857234</v>
      </c>
      <c r="N54" s="39">
        <f t="shared" si="16"/>
        <v>2.7950449912881599</v>
      </c>
      <c r="O54" s="173">
        <f t="shared" si="17"/>
        <v>2.8973098810139679</v>
      </c>
      <c r="P54" s="64">
        <f t="shared" si="8"/>
        <v>3.6587922571749712E-2</v>
      </c>
    </row>
    <row r="55" spans="1:16" ht="20.100000000000001" customHeight="1" x14ac:dyDescent="0.25">
      <c r="A55" s="44" t="s">
        <v>191</v>
      </c>
      <c r="B55" s="24">
        <v>149</v>
      </c>
      <c r="C55" s="160">
        <v>240.61000000000004</v>
      </c>
      <c r="D55" s="309">
        <f t="shared" si="11"/>
        <v>1.9547708018115614E-3</v>
      </c>
      <c r="E55" s="259">
        <f t="shared" si="12"/>
        <v>3.5530050587609533E-3</v>
      </c>
      <c r="F55" s="64">
        <f>(C55-B55)/B55</f>
        <v>0.61483221476510097</v>
      </c>
      <c r="H55" s="24">
        <v>50.291000000000004</v>
      </c>
      <c r="I55" s="160">
        <v>81.230000000000018</v>
      </c>
      <c r="J55" s="309">
        <f t="shared" si="13"/>
        <v>2.5883102416972559E-3</v>
      </c>
      <c r="K55" s="259">
        <f t="shared" si="14"/>
        <v>4.1976766172565913E-3</v>
      </c>
      <c r="L55" s="64">
        <f t="shared" si="15"/>
        <v>0.61519953868485433</v>
      </c>
      <c r="N55" s="39">
        <f t="shared" ref="N55:N56" si="19">(H55/B55)*10</f>
        <v>3.3752348993288592</v>
      </c>
      <c r="O55" s="173">
        <f t="shared" ref="O55:O56" si="20">(I55/C55)*10</f>
        <v>3.3760026599060722</v>
      </c>
      <c r="P55" s="64">
        <f t="shared" ref="P55:P56" si="21">(O55-N55)/N55</f>
        <v>2.2746878368839273E-4</v>
      </c>
    </row>
    <row r="56" spans="1:16" ht="20.100000000000001" customHeight="1" x14ac:dyDescent="0.25">
      <c r="A56" s="44" t="s">
        <v>196</v>
      </c>
      <c r="B56" s="24">
        <v>208.16</v>
      </c>
      <c r="C56" s="160">
        <v>170.37</v>
      </c>
      <c r="D56" s="309">
        <f t="shared" si="11"/>
        <v>2.7309066450006345E-3</v>
      </c>
      <c r="E56" s="259">
        <f t="shared" si="12"/>
        <v>2.515795153406357E-3</v>
      </c>
      <c r="F56" s="64">
        <f t="shared" si="18"/>
        <v>-0.18154304381245193</v>
      </c>
      <c r="H56" s="24">
        <v>72.897999999999996</v>
      </c>
      <c r="I56" s="160">
        <v>47.395000000000003</v>
      </c>
      <c r="J56" s="309">
        <f t="shared" si="13"/>
        <v>3.7518172237427476E-3</v>
      </c>
      <c r="K56" s="259">
        <f t="shared" si="14"/>
        <v>2.4492045214191322E-3</v>
      </c>
      <c r="L56" s="64">
        <f t="shared" si="15"/>
        <v>-0.34984498888858395</v>
      </c>
      <c r="N56" s="39">
        <f t="shared" si="19"/>
        <v>3.5020176787086852</v>
      </c>
      <c r="O56" s="173">
        <f t="shared" si="20"/>
        <v>2.7818864823619185</v>
      </c>
      <c r="P56" s="64">
        <f t="shared" si="21"/>
        <v>-0.20563322701794695</v>
      </c>
    </row>
    <row r="57" spans="1:16" ht="20.100000000000001" customHeight="1" x14ac:dyDescent="0.25">
      <c r="A57" s="44" t="s">
        <v>189</v>
      </c>
      <c r="B57" s="24">
        <v>187.97000000000003</v>
      </c>
      <c r="C57" s="160">
        <v>174.71</v>
      </c>
      <c r="D57" s="309">
        <f t="shared" si="11"/>
        <v>2.4660286417216054E-3</v>
      </c>
      <c r="E57" s="259">
        <f t="shared" si="12"/>
        <v>2.5798824396996221E-3</v>
      </c>
      <c r="F57" s="64">
        <f t="shared" ref="F57:F58" si="22">(C57-B57)/B57</f>
        <v>-7.0543171782731381E-2</v>
      </c>
      <c r="H57" s="24">
        <v>48.844999999999999</v>
      </c>
      <c r="I57" s="160">
        <v>47.11</v>
      </c>
      <c r="J57" s="309">
        <f t="shared" si="13"/>
        <v>2.5138894385815045E-3</v>
      </c>
      <c r="K57" s="259">
        <f t="shared" si="14"/>
        <v>2.4344767381381011E-3</v>
      </c>
      <c r="L57" s="64">
        <f t="shared" si="15"/>
        <v>-3.5520524106868658E-2</v>
      </c>
      <c r="N57" s="39">
        <f t="shared" si="16"/>
        <v>2.5985529605788154</v>
      </c>
      <c r="O57" s="173">
        <f t="shared" si="17"/>
        <v>2.6964684334039264</v>
      </c>
      <c r="P57" s="64">
        <f t="shared" ref="P57:P58" si="23">(O57-N57)/N57</f>
        <v>3.7680768608734004E-2</v>
      </c>
    </row>
    <row r="58" spans="1:16" ht="20.100000000000001" customHeight="1" x14ac:dyDescent="0.25">
      <c r="A58" s="44" t="s">
        <v>193</v>
      </c>
      <c r="B58" s="24">
        <v>42.06</v>
      </c>
      <c r="C58" s="160">
        <v>56.879999999999995</v>
      </c>
      <c r="D58" s="309">
        <f t="shared" si="11"/>
        <v>5.5179637533016291E-4</v>
      </c>
      <c r="E58" s="259">
        <f t="shared" si="12"/>
        <v>8.3992738349330024E-4</v>
      </c>
      <c r="F58" s="64">
        <f t="shared" si="22"/>
        <v>0.35235378031383718</v>
      </c>
      <c r="H58" s="24">
        <v>19.768999999999998</v>
      </c>
      <c r="I58" s="160">
        <v>25.4</v>
      </c>
      <c r="J58" s="309">
        <f t="shared" si="13"/>
        <v>1.0174445759303461E-3</v>
      </c>
      <c r="K58" s="259">
        <f t="shared" si="14"/>
        <v>1.3125813871515128E-3</v>
      </c>
      <c r="L58" s="64">
        <f t="shared" si="15"/>
        <v>0.28483990085487382</v>
      </c>
      <c r="N58" s="39">
        <f t="shared" si="16"/>
        <v>4.7001902044698047</v>
      </c>
      <c r="O58" s="173">
        <f t="shared" si="17"/>
        <v>4.4655414908579463</v>
      </c>
      <c r="P58" s="64">
        <f t="shared" si="23"/>
        <v>-4.9923237869972013E-2</v>
      </c>
    </row>
    <row r="59" spans="1:16" ht="20.100000000000001" customHeight="1" x14ac:dyDescent="0.25">
      <c r="A59" s="44" t="s">
        <v>221</v>
      </c>
      <c r="B59" s="24">
        <v>72.38</v>
      </c>
      <c r="C59" s="160">
        <v>80.48</v>
      </c>
      <c r="D59" s="309">
        <f t="shared" si="11"/>
        <v>9.4957255459812609E-4</v>
      </c>
      <c r="E59" s="259">
        <f t="shared" si="12"/>
        <v>1.1884204610327148E-3</v>
      </c>
      <c r="F59" s="64">
        <f t="shared" ref="F59:F60" si="24">(C59-B59)/B59</f>
        <v>0.11190936722851628</v>
      </c>
      <c r="H59" s="24">
        <v>26.015999999999998</v>
      </c>
      <c r="I59" s="160">
        <v>19.882999999999999</v>
      </c>
      <c r="J59" s="309">
        <f t="shared" si="13"/>
        <v>1.3389568560576604E-3</v>
      </c>
      <c r="K59" s="259">
        <f t="shared" si="14"/>
        <v>1.0274825086902964E-3</v>
      </c>
      <c r="L59" s="64">
        <f t="shared" si="15"/>
        <v>-0.23573954489544893</v>
      </c>
      <c r="N59" s="39">
        <f t="shared" si="16"/>
        <v>3.5943630837247857</v>
      </c>
      <c r="O59" s="173">
        <f t="shared" si="17"/>
        <v>2.4705516898608346</v>
      </c>
      <c r="P59" s="64">
        <f t="shared" ref="P59" si="25">(O59-N59)/N59</f>
        <v>-0.31265939686297967</v>
      </c>
    </row>
    <row r="60" spans="1:16" ht="20.100000000000001" customHeight="1" x14ac:dyDescent="0.25">
      <c r="A60" s="44" t="s">
        <v>198</v>
      </c>
      <c r="B60" s="24">
        <v>9.1199999999999992</v>
      </c>
      <c r="C60" s="160">
        <v>32.47</v>
      </c>
      <c r="D60" s="309">
        <f t="shared" si="11"/>
        <v>1.1964771619141904E-4</v>
      </c>
      <c r="E60" s="259">
        <f t="shared" si="12"/>
        <v>4.7947331473325352E-4</v>
      </c>
      <c r="F60" s="64">
        <f t="shared" si="24"/>
        <v>2.56030701754386</v>
      </c>
      <c r="H60" s="24">
        <v>5.1639999999999997</v>
      </c>
      <c r="I60" s="160">
        <v>16.183</v>
      </c>
      <c r="J60" s="309">
        <f t="shared" si="13"/>
        <v>2.6577387779373301E-4</v>
      </c>
      <c r="K60" s="259">
        <f t="shared" si="14"/>
        <v>8.3627970819972173E-4</v>
      </c>
      <c r="L60" s="64">
        <f t="shared" si="15"/>
        <v>2.1338109992254068</v>
      </c>
      <c r="N60" s="39">
        <f t="shared" ref="N60" si="26">(H60/B60)*10</f>
        <v>5.6622807017543861</v>
      </c>
      <c r="O60" s="173">
        <f t="shared" ref="O60" si="27">(I60/C60)*10</f>
        <v>4.9839852171234984</v>
      </c>
      <c r="P60" s="64">
        <f t="shared" ref="P60" si="28">(O60-N60)/N60</f>
        <v>-0.11979192137555569</v>
      </c>
    </row>
    <row r="61" spans="1:16" ht="20.100000000000001" customHeight="1" thickBot="1" x14ac:dyDescent="0.3">
      <c r="A61" s="13" t="s">
        <v>17</v>
      </c>
      <c r="B61" s="24">
        <f>B62-SUM(B39:B60)</f>
        <v>48.360000000000582</v>
      </c>
      <c r="C61" s="160">
        <f>C62-SUM(C39:C60)</f>
        <v>67.960000000006403</v>
      </c>
      <c r="D61" s="309">
        <f t="shared" si="11"/>
        <v>6.3444775822555863E-4</v>
      </c>
      <c r="E61" s="259">
        <f t="shared" si="12"/>
        <v>1.0035419300669843E-3</v>
      </c>
      <c r="F61" s="64">
        <f t="shared" si="18"/>
        <v>0.40529363110019817</v>
      </c>
      <c r="H61" s="24">
        <f>H62-SUM(H39:H60)</f>
        <v>24.215999999989435</v>
      </c>
      <c r="I61" s="160">
        <f>I62-SUM(I39:I60)</f>
        <v>33.749999999989086</v>
      </c>
      <c r="J61" s="309">
        <f t="shared" si="13"/>
        <v>1.2463168521785885E-3</v>
      </c>
      <c r="K61" s="259">
        <f t="shared" si="14"/>
        <v>1.7440795990688674E-3</v>
      </c>
      <c r="L61" s="64">
        <f t="shared" si="15"/>
        <v>0.3937066402380166</v>
      </c>
      <c r="N61" s="39">
        <f t="shared" si="16"/>
        <v>5.0074441687322473</v>
      </c>
      <c r="O61" s="173">
        <f t="shared" si="17"/>
        <v>4.9661565626818573</v>
      </c>
      <c r="P61" s="64">
        <f t="shared" si="8"/>
        <v>-8.245245410463134E-3</v>
      </c>
    </row>
    <row r="62" spans="1:16" ht="26.25" customHeight="1" thickBot="1" x14ac:dyDescent="0.3">
      <c r="A62" s="17" t="s">
        <v>18</v>
      </c>
      <c r="B62" s="46">
        <v>76223.76999999999</v>
      </c>
      <c r="C62" s="171">
        <v>67720.140000000014</v>
      </c>
      <c r="D62" s="315">
        <f>SUM(D39:D61)</f>
        <v>1.0000000000000002</v>
      </c>
      <c r="E62" s="316">
        <f>SUM(E39:E61)</f>
        <v>1</v>
      </c>
      <c r="F62" s="69">
        <f t="shared" si="18"/>
        <v>-0.11156139351281072</v>
      </c>
      <c r="G62" s="2"/>
      <c r="H62" s="46">
        <v>19430.050999999999</v>
      </c>
      <c r="I62" s="171">
        <v>19351.181</v>
      </c>
      <c r="J62" s="315">
        <f>SUM(J39:J61)</f>
        <v>0.99999999999999967</v>
      </c>
      <c r="K62" s="316">
        <f>SUM(K39:K61)</f>
        <v>0.99999999999999956</v>
      </c>
      <c r="L62" s="69">
        <f t="shared" si="15"/>
        <v>-4.0591761699441233E-3</v>
      </c>
      <c r="M62" s="2"/>
      <c r="N62" s="34">
        <f t="shared" si="16"/>
        <v>2.5490802934570151</v>
      </c>
      <c r="O62" s="166">
        <f t="shared" si="17"/>
        <v>2.8575222969119669</v>
      </c>
      <c r="P62" s="69">
        <f t="shared" si="8"/>
        <v>0.12100128985605568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L37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25592.11</v>
      </c>
      <c r="C68" s="167">
        <v>23514.259999999995</v>
      </c>
      <c r="D68" s="309">
        <f>B68/$B$96</f>
        <v>0.26774857186379702</v>
      </c>
      <c r="E68" s="308">
        <f>C68/$C$96</f>
        <v>0.24050374104270517</v>
      </c>
      <c r="F68" s="73">
        <f t="shared" ref="F68:F75" si="29">(C68-B68)/B68</f>
        <v>-8.1191038956928752E-2</v>
      </c>
      <c r="H68" s="24">
        <v>7893.5450000000001</v>
      </c>
      <c r="I68" s="167">
        <v>7759.6109999999999</v>
      </c>
      <c r="J68" s="307">
        <f>H68/$H$96</f>
        <v>0.23345549096694912</v>
      </c>
      <c r="K68" s="308">
        <f>I68/$I$96</f>
        <v>0.20740857814853381</v>
      </c>
      <c r="L68" s="73">
        <f t="shared" ref="L68:L96" si="30">(I68-H68)/H68</f>
        <v>-1.6967534865513556E-2</v>
      </c>
      <c r="N68" s="48">
        <f t="shared" ref="N68:N96" si="31">(H68/B68)*10</f>
        <v>3.0843666270581052</v>
      </c>
      <c r="O68" s="169">
        <f t="shared" ref="O68:O96" si="32">(I68/C68)*10</f>
        <v>3.2999596840385377</v>
      </c>
      <c r="P68" s="73">
        <f t="shared" si="8"/>
        <v>6.9898647939290862E-2</v>
      </c>
    </row>
    <row r="69" spans="1:16" ht="20.100000000000001" customHeight="1" x14ac:dyDescent="0.25">
      <c r="A69" s="44" t="s">
        <v>165</v>
      </c>
      <c r="B69" s="24">
        <v>14660.030000000002</v>
      </c>
      <c r="C69" s="160">
        <v>19593.43</v>
      </c>
      <c r="D69" s="309">
        <f t="shared" ref="D69:D95" si="33">B69/$B$96</f>
        <v>0.15337547767575321</v>
      </c>
      <c r="E69" s="259">
        <f t="shared" ref="E69:E95" si="34">C69/$C$96</f>
        <v>0.20040151018396377</v>
      </c>
      <c r="F69" s="64">
        <f t="shared" si="29"/>
        <v>0.3365204573251212</v>
      </c>
      <c r="H69" s="24">
        <v>5257.1929999999993</v>
      </c>
      <c r="I69" s="160">
        <v>7724.1970000000001</v>
      </c>
      <c r="J69" s="258">
        <f t="shared" ref="J69:J96" si="35">H69/$H$96</f>
        <v>0.15548407881667969</v>
      </c>
      <c r="K69" s="259">
        <f t="shared" ref="K69:K96" si="36">I69/$I$96</f>
        <v>0.2064619885080799</v>
      </c>
      <c r="L69" s="64">
        <f t="shared" si="30"/>
        <v>0.46926258937041138</v>
      </c>
      <c r="N69" s="47">
        <f t="shared" si="31"/>
        <v>3.5860724705201816</v>
      </c>
      <c r="O69" s="163">
        <f t="shared" si="32"/>
        <v>3.9422382911006393</v>
      </c>
      <c r="P69" s="64">
        <f t="shared" si="8"/>
        <v>9.9319192098979978E-2</v>
      </c>
    </row>
    <row r="70" spans="1:16" ht="20.100000000000001" customHeight="1" x14ac:dyDescent="0.25">
      <c r="A70" s="44" t="s">
        <v>166</v>
      </c>
      <c r="B70" s="24">
        <v>18609.030000000006</v>
      </c>
      <c r="C70" s="160">
        <v>15645.780000000004</v>
      </c>
      <c r="D70" s="309">
        <f t="shared" si="33"/>
        <v>0.19469052009664525</v>
      </c>
      <c r="E70" s="259">
        <f t="shared" si="34"/>
        <v>0.16002496449095729</v>
      </c>
      <c r="F70" s="64">
        <f t="shared" si="29"/>
        <v>-0.15923720903238917</v>
      </c>
      <c r="H70" s="24">
        <v>7262.1990000000014</v>
      </c>
      <c r="I70" s="160">
        <v>6523.1320000000005</v>
      </c>
      <c r="J70" s="258">
        <f t="shared" si="35"/>
        <v>0.2147831212775359</v>
      </c>
      <c r="K70" s="259">
        <f t="shared" si="36"/>
        <v>0.17435842250277775</v>
      </c>
      <c r="L70" s="64">
        <f t="shared" si="30"/>
        <v>-0.10176903717455288</v>
      </c>
      <c r="N70" s="47">
        <f t="shared" si="31"/>
        <v>3.9025134571764348</v>
      </c>
      <c r="O70" s="163">
        <f t="shared" si="32"/>
        <v>4.1692596981422456</v>
      </c>
      <c r="P70" s="64">
        <f t="shared" si="8"/>
        <v>6.8352420534331298E-2</v>
      </c>
    </row>
    <row r="71" spans="1:16" ht="20.100000000000001" customHeight="1" x14ac:dyDescent="0.25">
      <c r="A71" s="44" t="s">
        <v>171</v>
      </c>
      <c r="B71" s="24">
        <v>10575.720000000001</v>
      </c>
      <c r="C71" s="160">
        <v>9818.0299999999988</v>
      </c>
      <c r="D71" s="309">
        <f t="shared" si="33"/>
        <v>0.11064480132475969</v>
      </c>
      <c r="E71" s="259">
        <f t="shared" si="34"/>
        <v>0.10041876481205494</v>
      </c>
      <c r="F71" s="64">
        <f t="shared" si="29"/>
        <v>-7.1644294667408195E-2</v>
      </c>
      <c r="H71" s="24">
        <v>3888.6280000000006</v>
      </c>
      <c r="I71" s="160">
        <v>4435.1900000000005</v>
      </c>
      <c r="J71" s="258">
        <f t="shared" si="35"/>
        <v>0.11500809318599255</v>
      </c>
      <c r="K71" s="259">
        <f t="shared" si="36"/>
        <v>0.11854929992219916</v>
      </c>
      <c r="L71" s="64">
        <f t="shared" si="30"/>
        <v>0.14055394344740607</v>
      </c>
      <c r="N71" s="47">
        <f t="shared" si="31"/>
        <v>3.6769392533085221</v>
      </c>
      <c r="O71" s="163">
        <f t="shared" si="32"/>
        <v>4.5173930004288039</v>
      </c>
      <c r="P71" s="64">
        <f t="shared" si="8"/>
        <v>0.2285742812759386</v>
      </c>
    </row>
    <row r="72" spans="1:16" ht="20.100000000000001" customHeight="1" x14ac:dyDescent="0.25">
      <c r="A72" s="44" t="s">
        <v>167</v>
      </c>
      <c r="B72" s="24">
        <v>7411.1000000000013</v>
      </c>
      <c r="C72" s="160">
        <v>10431.99</v>
      </c>
      <c r="D72" s="309">
        <f t="shared" si="33"/>
        <v>7.753606251847879E-2</v>
      </c>
      <c r="E72" s="259">
        <f t="shared" si="34"/>
        <v>0.10669834481374665</v>
      </c>
      <c r="F72" s="64">
        <f t="shared" si="29"/>
        <v>0.40761695294895467</v>
      </c>
      <c r="H72" s="24">
        <v>2549.8440000000001</v>
      </c>
      <c r="I72" s="160">
        <v>3594.6030000000001</v>
      </c>
      <c r="J72" s="258">
        <f t="shared" si="35"/>
        <v>7.5412895335255511E-2</v>
      </c>
      <c r="K72" s="259">
        <f t="shared" si="36"/>
        <v>9.6081040304527396E-2</v>
      </c>
      <c r="L72" s="64">
        <f t="shared" si="30"/>
        <v>0.40973447787394052</v>
      </c>
      <c r="N72" s="47">
        <f t="shared" si="31"/>
        <v>3.4405742737245477</v>
      </c>
      <c r="O72" s="163">
        <f t="shared" si="32"/>
        <v>3.4457500438554871</v>
      </c>
      <c r="P72" s="64">
        <f t="shared" ref="P72:P75" si="37">(O72-N72)/N72</f>
        <v>1.5043332069493251E-3</v>
      </c>
    </row>
    <row r="73" spans="1:16" ht="20.100000000000001" customHeight="1" x14ac:dyDescent="0.25">
      <c r="A73" s="44" t="s">
        <v>172</v>
      </c>
      <c r="B73" s="24">
        <v>2348.88</v>
      </c>
      <c r="C73" s="160">
        <v>3202.16</v>
      </c>
      <c r="D73" s="309">
        <f t="shared" si="33"/>
        <v>2.4574342071811802E-2</v>
      </c>
      <c r="E73" s="259">
        <f t="shared" si="34"/>
        <v>3.2751677467941109E-2</v>
      </c>
      <c r="F73" s="64">
        <f t="shared" si="29"/>
        <v>0.36327100575593463</v>
      </c>
      <c r="H73" s="24">
        <v>904.64599999999996</v>
      </c>
      <c r="I73" s="160">
        <v>1529.1210000000001</v>
      </c>
      <c r="J73" s="258">
        <f t="shared" si="35"/>
        <v>2.6755352136623868E-2</v>
      </c>
      <c r="K73" s="259">
        <f t="shared" si="36"/>
        <v>4.0872256666869534E-2</v>
      </c>
      <c r="L73" s="64">
        <f t="shared" si="30"/>
        <v>0.6902976412873103</v>
      </c>
      <c r="N73" s="47">
        <f t="shared" si="31"/>
        <v>3.8513930043254652</v>
      </c>
      <c r="O73" s="163">
        <f t="shared" si="32"/>
        <v>4.7752798111274899</v>
      </c>
      <c r="P73" s="64">
        <f t="shared" si="37"/>
        <v>0.23988380457782826</v>
      </c>
    </row>
    <row r="74" spans="1:16" ht="20.100000000000001" customHeight="1" x14ac:dyDescent="0.25">
      <c r="A74" s="44" t="s">
        <v>178</v>
      </c>
      <c r="B74" s="24">
        <v>2282.8599999999997</v>
      </c>
      <c r="C74" s="160">
        <v>2131.19</v>
      </c>
      <c r="D74" s="309">
        <f t="shared" si="33"/>
        <v>2.3883630727008737E-2</v>
      </c>
      <c r="E74" s="259">
        <f t="shared" si="34"/>
        <v>2.1797801328759782E-2</v>
      </c>
      <c r="F74" s="64">
        <f t="shared" si="29"/>
        <v>-6.6438590189498978E-2</v>
      </c>
      <c r="H74" s="24">
        <v>872.95899999999983</v>
      </c>
      <c r="I74" s="160">
        <v>786.60900000000004</v>
      </c>
      <c r="J74" s="258">
        <f t="shared" si="35"/>
        <v>2.5818193465548988E-2</v>
      </c>
      <c r="K74" s="259">
        <f t="shared" si="36"/>
        <v>2.1025468190201808E-2</v>
      </c>
      <c r="L74" s="64">
        <f t="shared" si="30"/>
        <v>-9.8916443956703362E-2</v>
      </c>
      <c r="N74" s="47">
        <f t="shared" si="31"/>
        <v>3.8239708085471729</v>
      </c>
      <c r="O74" s="163">
        <f t="shared" si="32"/>
        <v>3.6909379266982296</v>
      </c>
      <c r="P74" s="64">
        <f t="shared" si="37"/>
        <v>-3.4789199109887016E-2</v>
      </c>
    </row>
    <row r="75" spans="1:16" ht="20.100000000000001" customHeight="1" x14ac:dyDescent="0.25">
      <c r="A75" s="44" t="s">
        <v>181</v>
      </c>
      <c r="B75" s="24">
        <v>2382.08</v>
      </c>
      <c r="C75" s="160">
        <v>1879.5700000000002</v>
      </c>
      <c r="D75" s="309">
        <f t="shared" si="33"/>
        <v>2.4921685553294104E-2</v>
      </c>
      <c r="E75" s="259">
        <f t="shared" si="34"/>
        <v>1.9224233148380492E-2</v>
      </c>
      <c r="F75" s="64">
        <f t="shared" si="29"/>
        <v>-0.2109542920472863</v>
      </c>
      <c r="H75" s="24">
        <v>703.19399999999996</v>
      </c>
      <c r="I75" s="160">
        <v>682.10399999999993</v>
      </c>
      <c r="J75" s="258">
        <f t="shared" si="35"/>
        <v>2.0797309765765926E-2</v>
      </c>
      <c r="K75" s="259">
        <f t="shared" si="36"/>
        <v>1.8232127975155905E-2</v>
      </c>
      <c r="L75" s="64">
        <f t="shared" si="30"/>
        <v>-2.9991723478869321E-2</v>
      </c>
      <c r="N75" s="47">
        <f t="shared" si="31"/>
        <v>2.9520167248790976</v>
      </c>
      <c r="O75" s="163">
        <f t="shared" si="32"/>
        <v>3.6290428129838199</v>
      </c>
      <c r="P75" s="64">
        <f t="shared" si="37"/>
        <v>0.22934358142312034</v>
      </c>
    </row>
    <row r="76" spans="1:16" ht="20.100000000000001" customHeight="1" x14ac:dyDescent="0.25">
      <c r="A76" s="44" t="s">
        <v>182</v>
      </c>
      <c r="B76" s="24">
        <v>2821.4700000000003</v>
      </c>
      <c r="C76" s="160">
        <v>1349.9300000000003</v>
      </c>
      <c r="D76" s="309">
        <f t="shared" si="33"/>
        <v>2.9518650984875706E-2</v>
      </c>
      <c r="E76" s="259">
        <f t="shared" si="34"/>
        <v>1.3807077711387861E-2</v>
      </c>
      <c r="F76" s="64">
        <f t="shared" ref="F76:F81" si="38">(C76-B76)/B76</f>
        <v>-0.52155082279804488</v>
      </c>
      <c r="H76" s="24">
        <v>1271.2900000000004</v>
      </c>
      <c r="I76" s="160">
        <v>614.24500000000012</v>
      </c>
      <c r="J76" s="258">
        <f t="shared" si="35"/>
        <v>3.7599029474256855E-2</v>
      </c>
      <c r="K76" s="259">
        <f t="shared" si="36"/>
        <v>1.6418307835901331E-2</v>
      </c>
      <c r="L76" s="64">
        <f t="shared" si="30"/>
        <v>-0.51683329531420852</v>
      </c>
      <c r="N76" s="47">
        <f t="shared" si="31"/>
        <v>4.5057718139834915</v>
      </c>
      <c r="O76" s="163">
        <f t="shared" si="32"/>
        <v>4.5501988992021811</v>
      </c>
      <c r="P76" s="64">
        <f t="shared" ref="P76:P81" si="39">(O76-N76)/N76</f>
        <v>9.8600388685489773E-3</v>
      </c>
    </row>
    <row r="77" spans="1:16" ht="20.100000000000001" customHeight="1" x14ac:dyDescent="0.25">
      <c r="A77" s="44" t="s">
        <v>205</v>
      </c>
      <c r="B77" s="24">
        <v>507.15</v>
      </c>
      <c r="C77" s="160">
        <v>1996.8999999999999</v>
      </c>
      <c r="D77" s="309">
        <f t="shared" si="33"/>
        <v>5.305880922703312E-3</v>
      </c>
      <c r="E77" s="259">
        <f t="shared" si="34"/>
        <v>2.0424283838325258E-2</v>
      </c>
      <c r="F77" s="64">
        <f t="shared" si="38"/>
        <v>2.9374938381149565</v>
      </c>
      <c r="H77" s="24">
        <v>150.20499999999998</v>
      </c>
      <c r="I77" s="160">
        <v>478.82100000000003</v>
      </c>
      <c r="J77" s="258">
        <f t="shared" si="35"/>
        <v>4.4423870416511954E-3</v>
      </c>
      <c r="K77" s="259">
        <f t="shared" si="36"/>
        <v>1.2798525956734056E-2</v>
      </c>
      <c r="L77" s="64">
        <f t="shared" si="30"/>
        <v>2.1877833627375924</v>
      </c>
      <c r="N77" s="47">
        <f t="shared" si="31"/>
        <v>2.9617470176476384</v>
      </c>
      <c r="O77" s="163">
        <f t="shared" si="32"/>
        <v>2.3978216235164505</v>
      </c>
      <c r="P77" s="64">
        <f t="shared" si="39"/>
        <v>-0.19040295837930293</v>
      </c>
    </row>
    <row r="78" spans="1:16" ht="20.100000000000001" customHeight="1" x14ac:dyDescent="0.25">
      <c r="A78" s="44" t="s">
        <v>184</v>
      </c>
      <c r="B78" s="24">
        <v>59.95</v>
      </c>
      <c r="C78" s="160">
        <v>201.68</v>
      </c>
      <c r="D78" s="309">
        <f t="shared" si="33"/>
        <v>6.2720607574891761E-4</v>
      </c>
      <c r="E78" s="259">
        <f t="shared" si="34"/>
        <v>2.0627820945031991E-3</v>
      </c>
      <c r="F78" s="64">
        <f t="shared" si="38"/>
        <v>2.3641367806505422</v>
      </c>
      <c r="H78" s="24">
        <v>102.82</v>
      </c>
      <c r="I78" s="160">
        <v>366.24299999999994</v>
      </c>
      <c r="J78" s="258">
        <f t="shared" si="35"/>
        <v>3.0409522693823506E-3</v>
      </c>
      <c r="K78" s="259">
        <f t="shared" si="36"/>
        <v>9.7894005107799168E-3</v>
      </c>
      <c r="L78" s="64">
        <f t="shared" si="30"/>
        <v>2.5619821046489006</v>
      </c>
      <c r="N78" s="47">
        <f t="shared" si="31"/>
        <v>17.150959132610506</v>
      </c>
      <c r="O78" s="163">
        <f t="shared" si="32"/>
        <v>18.159609282030939</v>
      </c>
      <c r="P78" s="64">
        <f t="shared" si="39"/>
        <v>5.8810130770039833E-2</v>
      </c>
    </row>
    <row r="79" spans="1:16" ht="20.100000000000001" customHeight="1" x14ac:dyDescent="0.25">
      <c r="A79" s="44" t="s">
        <v>201</v>
      </c>
      <c r="B79" s="24">
        <v>700.44999999999993</v>
      </c>
      <c r="C79" s="160">
        <v>494.49000000000007</v>
      </c>
      <c r="D79" s="309">
        <f t="shared" si="33"/>
        <v>7.3282151085626232E-3</v>
      </c>
      <c r="E79" s="259">
        <f t="shared" si="34"/>
        <v>5.0576414017794872E-3</v>
      </c>
      <c r="F79" s="64">
        <f t="shared" si="38"/>
        <v>-0.29403954600613874</v>
      </c>
      <c r="H79" s="24">
        <v>515.74599999999998</v>
      </c>
      <c r="I79" s="160">
        <v>342.74399999999997</v>
      </c>
      <c r="J79" s="258">
        <f t="shared" si="35"/>
        <v>1.5253442609656389E-2</v>
      </c>
      <c r="K79" s="259">
        <f t="shared" si="36"/>
        <v>9.1612898776679743E-3</v>
      </c>
      <c r="L79" s="64">
        <f t="shared" si="30"/>
        <v>-0.33544031364276217</v>
      </c>
      <c r="N79" s="47">
        <f t="shared" si="31"/>
        <v>7.3630666000428304</v>
      </c>
      <c r="O79" s="163">
        <f t="shared" si="32"/>
        <v>6.9312625128920686</v>
      </c>
      <c r="P79" s="64">
        <f t="shared" si="39"/>
        <v>-5.8644598861600686E-2</v>
      </c>
    </row>
    <row r="80" spans="1:16" ht="20.100000000000001" customHeight="1" x14ac:dyDescent="0.25">
      <c r="A80" s="44" t="s">
        <v>187</v>
      </c>
      <c r="B80" s="24">
        <v>2032.0399999999997</v>
      </c>
      <c r="C80" s="160">
        <v>1439.85</v>
      </c>
      <c r="D80" s="309">
        <f t="shared" si="33"/>
        <v>2.125951349732828E-2</v>
      </c>
      <c r="E80" s="259">
        <f t="shared" si="34"/>
        <v>1.4726779049833553E-2</v>
      </c>
      <c r="F80" s="64">
        <f t="shared" si="38"/>
        <v>-0.29142634987500243</v>
      </c>
      <c r="H80" s="24">
        <v>514.13199999999995</v>
      </c>
      <c r="I80" s="160">
        <v>335.839</v>
      </c>
      <c r="J80" s="258">
        <f t="shared" si="35"/>
        <v>1.5205707762712376E-2</v>
      </c>
      <c r="K80" s="259">
        <f t="shared" si="36"/>
        <v>8.9767244101315712E-3</v>
      </c>
      <c r="L80" s="64">
        <f t="shared" si="30"/>
        <v>-0.34678448336224932</v>
      </c>
      <c r="N80" s="47">
        <f t="shared" si="31"/>
        <v>2.5301273596976435</v>
      </c>
      <c r="O80" s="163">
        <f t="shared" si="32"/>
        <v>2.3324582421780047</v>
      </c>
      <c r="P80" s="64">
        <f t="shared" si="39"/>
        <v>-7.812615312110642E-2</v>
      </c>
    </row>
    <row r="81" spans="1:16" ht="20.100000000000001" customHeight="1" x14ac:dyDescent="0.25">
      <c r="A81" s="44" t="s">
        <v>207</v>
      </c>
      <c r="B81" s="24">
        <v>854.22</v>
      </c>
      <c r="C81" s="160">
        <v>1063.58</v>
      </c>
      <c r="D81" s="309">
        <f t="shared" si="33"/>
        <v>8.9369803840907494E-3</v>
      </c>
      <c r="E81" s="259">
        <f t="shared" si="34"/>
        <v>1.0878291253826418E-2</v>
      </c>
      <c r="F81" s="64">
        <f t="shared" si="38"/>
        <v>0.24508908712041383</v>
      </c>
      <c r="H81" s="24">
        <v>175.25200000000001</v>
      </c>
      <c r="I81" s="160">
        <v>236.92699999999999</v>
      </c>
      <c r="J81" s="258">
        <f t="shared" si="35"/>
        <v>5.1831644340964381E-3</v>
      </c>
      <c r="K81" s="259">
        <f t="shared" si="36"/>
        <v>6.3328808873276852E-3</v>
      </c>
      <c r="L81" s="64">
        <f t="shared" si="30"/>
        <v>0.351921804030767</v>
      </c>
      <c r="N81" s="47">
        <f t="shared" si="31"/>
        <v>2.0516026316405611</v>
      </c>
      <c r="O81" s="163">
        <f t="shared" si="32"/>
        <v>2.2276368491321765</v>
      </c>
      <c r="P81" s="64">
        <f t="shared" si="39"/>
        <v>8.5803271440946585E-2</v>
      </c>
    </row>
    <row r="82" spans="1:16" ht="20.100000000000001" customHeight="1" x14ac:dyDescent="0.25">
      <c r="A82" s="44" t="s">
        <v>202</v>
      </c>
      <c r="B82" s="24">
        <v>246.00000000000003</v>
      </c>
      <c r="C82" s="160">
        <v>426.5200000000001</v>
      </c>
      <c r="D82" s="309">
        <f t="shared" si="33"/>
        <v>2.5736896519471851E-3</v>
      </c>
      <c r="E82" s="259">
        <f t="shared" si="34"/>
        <v>4.3624445604299117E-3</v>
      </c>
      <c r="F82" s="64">
        <f t="shared" ref="F82:F93" si="40">(C82-B82)/B82</f>
        <v>0.73382113821138228</v>
      </c>
      <c r="H82" s="24">
        <v>108.15800000000002</v>
      </c>
      <c r="I82" s="160">
        <v>182.99299999999999</v>
      </c>
      <c r="J82" s="258">
        <f t="shared" si="35"/>
        <v>3.1988262551240648E-3</v>
      </c>
      <c r="K82" s="259">
        <f t="shared" si="36"/>
        <v>4.8912655468340673E-3</v>
      </c>
      <c r="L82" s="64">
        <f t="shared" si="30"/>
        <v>0.69190443610273833</v>
      </c>
      <c r="N82" s="47">
        <f t="shared" si="31"/>
        <v>4.3966666666666674</v>
      </c>
      <c r="O82" s="163">
        <f t="shared" si="32"/>
        <v>4.2903732533058223</v>
      </c>
      <c r="P82" s="64">
        <f t="shared" ref="P82:P87" si="41">(O82-N82)/N82</f>
        <v>-2.417590902824376E-2</v>
      </c>
    </row>
    <row r="83" spans="1:16" ht="20.100000000000001" customHeight="1" x14ac:dyDescent="0.25">
      <c r="A83" s="44" t="s">
        <v>206</v>
      </c>
      <c r="B83" s="24">
        <v>302.83999999999997</v>
      </c>
      <c r="C83" s="160">
        <v>267.64</v>
      </c>
      <c r="D83" s="309">
        <f t="shared" si="33"/>
        <v>3.1683584316897777E-3</v>
      </c>
      <c r="E83" s="259">
        <f t="shared" si="34"/>
        <v>2.7374206652758634E-3</v>
      </c>
      <c r="F83" s="64">
        <f t="shared" si="40"/>
        <v>-0.1162329943204332</v>
      </c>
      <c r="H83" s="24">
        <v>139.22300000000001</v>
      </c>
      <c r="I83" s="160">
        <v>173.49799999999999</v>
      </c>
      <c r="J83" s="258">
        <f t="shared" si="35"/>
        <v>4.1175889690742958E-3</v>
      </c>
      <c r="K83" s="259">
        <f t="shared" si="36"/>
        <v>4.6374713231905973E-3</v>
      </c>
      <c r="L83" s="64">
        <f t="shared" si="30"/>
        <v>0.24618777069880676</v>
      </c>
      <c r="N83" s="47">
        <f t="shared" si="31"/>
        <v>4.5972460705322948</v>
      </c>
      <c r="O83" s="163">
        <f t="shared" si="32"/>
        <v>6.4825138245404279</v>
      </c>
      <c r="P83" s="64">
        <f t="shared" si="41"/>
        <v>0.41008632670163908</v>
      </c>
    </row>
    <row r="84" spans="1:16" ht="20.100000000000001" customHeight="1" x14ac:dyDescent="0.25">
      <c r="A84" s="44" t="s">
        <v>220</v>
      </c>
      <c r="B84" s="24">
        <v>347.47</v>
      </c>
      <c r="C84" s="160">
        <v>650.89999999999986</v>
      </c>
      <c r="D84" s="309">
        <f t="shared" si="33"/>
        <v>3.6352843226101152E-3</v>
      </c>
      <c r="E84" s="259">
        <f t="shared" si="34"/>
        <v>6.6574021485131495E-3</v>
      </c>
      <c r="F84" s="64">
        <f t="shared" si="40"/>
        <v>0.87325524505712671</v>
      </c>
      <c r="H84" s="24">
        <v>110.65200000000002</v>
      </c>
      <c r="I84" s="160">
        <v>171.01</v>
      </c>
      <c r="J84" s="258">
        <f t="shared" si="35"/>
        <v>3.2725875365852549E-3</v>
      </c>
      <c r="K84" s="259">
        <f t="shared" si="36"/>
        <v>4.5709689505286756E-3</v>
      </c>
      <c r="L84" s="64">
        <f t="shared" si="30"/>
        <v>0.5454759064454322</v>
      </c>
      <c r="N84" s="47">
        <f t="shared" si="31"/>
        <v>3.1845051371341415</v>
      </c>
      <c r="O84" s="163">
        <f t="shared" si="32"/>
        <v>2.6272852972806886</v>
      </c>
      <c r="P84" s="64">
        <f t="shared" si="41"/>
        <v>-0.17497847102074907</v>
      </c>
    </row>
    <row r="85" spans="1:16" ht="20.100000000000001" customHeight="1" x14ac:dyDescent="0.25">
      <c r="A85" s="44" t="s">
        <v>203</v>
      </c>
      <c r="B85" s="24">
        <v>75.91</v>
      </c>
      <c r="C85" s="160">
        <v>375.14</v>
      </c>
      <c r="D85" s="309">
        <f t="shared" si="33"/>
        <v>7.9418203853378363E-4</v>
      </c>
      <c r="E85" s="259">
        <f t="shared" si="34"/>
        <v>3.8369301613046906E-3</v>
      </c>
      <c r="F85" s="64">
        <f t="shared" si="40"/>
        <v>3.9419048873666189</v>
      </c>
      <c r="H85" s="24">
        <v>21.279</v>
      </c>
      <c r="I85" s="160">
        <v>128.459</v>
      </c>
      <c r="J85" s="258">
        <f t="shared" si="35"/>
        <v>6.2933693192167902E-4</v>
      </c>
      <c r="K85" s="259">
        <f t="shared" si="36"/>
        <v>3.4336126566631374E-3</v>
      </c>
      <c r="L85" s="64">
        <f t="shared" si="30"/>
        <v>5.0368908313360592</v>
      </c>
      <c r="N85" s="47">
        <f t="shared" si="31"/>
        <v>2.8031879857726256</v>
      </c>
      <c r="O85" s="163">
        <f t="shared" si="32"/>
        <v>3.4242949298928407</v>
      </c>
      <c r="P85" s="64">
        <f t="shared" si="41"/>
        <v>0.22157163460766729</v>
      </c>
    </row>
    <row r="86" spans="1:16" ht="20.100000000000001" customHeight="1" x14ac:dyDescent="0.25">
      <c r="A86" s="44" t="s">
        <v>183</v>
      </c>
      <c r="B86" s="24">
        <v>286.22999999999996</v>
      </c>
      <c r="C86" s="160">
        <v>282.75</v>
      </c>
      <c r="D86" s="309">
        <f t="shared" si="33"/>
        <v>2.9945820694180594E-3</v>
      </c>
      <c r="E86" s="259">
        <f t="shared" si="34"/>
        <v>2.8919656744386133E-3</v>
      </c>
      <c r="F86" s="64">
        <f t="shared" si="40"/>
        <v>-1.2158054711246067E-2</v>
      </c>
      <c r="H86" s="24">
        <v>96.906000000000006</v>
      </c>
      <c r="I86" s="160">
        <v>118.73399999999999</v>
      </c>
      <c r="J86" s="258">
        <f t="shared" si="35"/>
        <v>2.8660427992293924E-3</v>
      </c>
      <c r="K86" s="259">
        <f t="shared" si="36"/>
        <v>3.1736707056433645E-3</v>
      </c>
      <c r="L86" s="64">
        <f t="shared" si="30"/>
        <v>0.22524921057519645</v>
      </c>
      <c r="N86" s="47">
        <f t="shared" si="31"/>
        <v>3.3855989938161626</v>
      </c>
      <c r="O86" s="163">
        <f t="shared" si="32"/>
        <v>4.1992572944297084</v>
      </c>
      <c r="P86" s="64">
        <f t="shared" si="41"/>
        <v>0.24032920085919879</v>
      </c>
    </row>
    <row r="87" spans="1:16" ht="20.100000000000001" customHeight="1" x14ac:dyDescent="0.25">
      <c r="A87" s="44" t="s">
        <v>209</v>
      </c>
      <c r="B87" s="24">
        <v>25.939999999999998</v>
      </c>
      <c r="C87" s="160">
        <v>98.360000000000014</v>
      </c>
      <c r="D87" s="309">
        <f t="shared" si="33"/>
        <v>2.7138825029069091E-4</v>
      </c>
      <c r="E87" s="259">
        <f t="shared" si="34"/>
        <v>1.0060256188780974E-3</v>
      </c>
      <c r="F87" s="64">
        <f t="shared" si="40"/>
        <v>2.7918272937548196</v>
      </c>
      <c r="H87" s="24">
        <v>10.305</v>
      </c>
      <c r="I87" s="160">
        <v>102.58199999999999</v>
      </c>
      <c r="J87" s="258">
        <f t="shared" si="35"/>
        <v>3.0477546329493412E-4</v>
      </c>
      <c r="K87" s="259">
        <f t="shared" si="36"/>
        <v>2.7419398683301128E-3</v>
      </c>
      <c r="L87" s="64">
        <f t="shared" si="30"/>
        <v>8.9545851528384262</v>
      </c>
      <c r="N87" s="47">
        <f t="shared" si="31"/>
        <v>3.9726291441788746</v>
      </c>
      <c r="O87" s="163">
        <f t="shared" si="32"/>
        <v>10.429239528263519</v>
      </c>
      <c r="P87" s="64">
        <f t="shared" si="41"/>
        <v>1.6252738802829274</v>
      </c>
    </row>
    <row r="88" spans="1:16" ht="20.100000000000001" customHeight="1" x14ac:dyDescent="0.25">
      <c r="A88" s="44" t="s">
        <v>217</v>
      </c>
      <c r="B88" s="24">
        <v>125.90999999999998</v>
      </c>
      <c r="C88" s="160">
        <v>108.09000000000002</v>
      </c>
      <c r="D88" s="309">
        <f t="shared" si="33"/>
        <v>1.3172896913685771E-3</v>
      </c>
      <c r="E88" s="259">
        <f t="shared" si="34"/>
        <v>1.1055440132628461E-3</v>
      </c>
      <c r="F88" s="64">
        <f t="shared" si="40"/>
        <v>-0.14152966404574671</v>
      </c>
      <c r="H88" s="24">
        <v>157.83900000000003</v>
      </c>
      <c r="I88" s="160">
        <v>100.98099999999998</v>
      </c>
      <c r="J88" s="258">
        <f t="shared" si="35"/>
        <v>4.6681663610877357E-3</v>
      </c>
      <c r="K88" s="259">
        <f t="shared" si="36"/>
        <v>2.6991463399411502E-3</v>
      </c>
      <c r="L88" s="64">
        <f t="shared" si="30"/>
        <v>-0.36022782708962953</v>
      </c>
      <c r="N88" s="47">
        <f t="shared" ref="N88:N93" si="42">(H88/B88)*10</f>
        <v>12.535858946866814</v>
      </c>
      <c r="O88" s="163">
        <f t="shared" ref="O88:O93" si="43">(I88/C88)*10</f>
        <v>9.3423073364788571</v>
      </c>
      <c r="P88" s="64">
        <f t="shared" ref="P88:P93" si="44">(O88-N88)/N88</f>
        <v>-0.25475331398700413</v>
      </c>
    </row>
    <row r="89" spans="1:16" ht="20.100000000000001" customHeight="1" x14ac:dyDescent="0.25">
      <c r="A89" s="44" t="s">
        <v>185</v>
      </c>
      <c r="B89" s="24">
        <v>874.81999999999994</v>
      </c>
      <c r="C89" s="160">
        <v>208.32</v>
      </c>
      <c r="D89" s="309">
        <f t="shared" si="33"/>
        <v>9.1525007370586824E-3</v>
      </c>
      <c r="E89" s="259">
        <f t="shared" si="34"/>
        <v>2.1306959833741887E-3</v>
      </c>
      <c r="F89" s="64">
        <f t="shared" si="40"/>
        <v>-0.76187101346562724</v>
      </c>
      <c r="H89" s="24">
        <v>254.81499999999997</v>
      </c>
      <c r="I89" s="160">
        <v>95.049999999999983</v>
      </c>
      <c r="J89" s="258">
        <f t="shared" si="35"/>
        <v>7.5362794448809922E-3</v>
      </c>
      <c r="K89" s="259">
        <f t="shared" si="36"/>
        <v>2.5406151613809164E-3</v>
      </c>
      <c r="L89" s="64">
        <f t="shared" si="30"/>
        <v>-0.6269842827149108</v>
      </c>
      <c r="N89" s="47">
        <f t="shared" si="42"/>
        <v>2.9127706271004321</v>
      </c>
      <c r="O89" s="163">
        <f t="shared" si="43"/>
        <v>4.5626920122887862</v>
      </c>
      <c r="P89" s="64">
        <f t="shared" si="44"/>
        <v>0.56644397943232383</v>
      </c>
    </row>
    <row r="90" spans="1:16" ht="20.100000000000001" customHeight="1" x14ac:dyDescent="0.25">
      <c r="A90" s="44" t="s">
        <v>200</v>
      </c>
      <c r="B90" s="24">
        <v>51.300000000000004</v>
      </c>
      <c r="C90" s="160">
        <v>153.39999999999998</v>
      </c>
      <c r="D90" s="309">
        <f t="shared" si="33"/>
        <v>5.3670845180849827E-4</v>
      </c>
      <c r="E90" s="259">
        <f t="shared" si="34"/>
        <v>1.5689744808448567E-3</v>
      </c>
      <c r="F90" s="64">
        <f t="shared" si="40"/>
        <v>1.9902534113060422</v>
      </c>
      <c r="H90" s="24">
        <v>18.902000000000001</v>
      </c>
      <c r="I90" s="160">
        <v>93.582000000000008</v>
      </c>
      <c r="J90" s="258">
        <f t="shared" si="35"/>
        <v>5.5903598323152304E-4</v>
      </c>
      <c r="K90" s="259">
        <f t="shared" si="36"/>
        <v>2.5013766231704259E-3</v>
      </c>
      <c r="L90" s="64">
        <f t="shared" si="30"/>
        <v>3.9509046661728919</v>
      </c>
      <c r="N90" s="47">
        <f t="shared" si="42"/>
        <v>3.6846003898635478</v>
      </c>
      <c r="O90" s="163">
        <f t="shared" si="43"/>
        <v>6.10052151238592</v>
      </c>
      <c r="P90" s="64">
        <f t="shared" si="44"/>
        <v>0.65568063477620198</v>
      </c>
    </row>
    <row r="91" spans="1:16" ht="20.100000000000001" customHeight="1" x14ac:dyDescent="0.25">
      <c r="A91" s="44" t="s">
        <v>208</v>
      </c>
      <c r="B91" s="24">
        <v>292.94000000000005</v>
      </c>
      <c r="C91" s="160">
        <v>280.59000000000003</v>
      </c>
      <c r="D91" s="309">
        <f t="shared" si="33"/>
        <v>3.0647831164284894E-3</v>
      </c>
      <c r="E91" s="259">
        <f t="shared" si="34"/>
        <v>2.8698732045649182E-3</v>
      </c>
      <c r="F91" s="64">
        <f t="shared" si="40"/>
        <v>-4.2158803850617946E-2</v>
      </c>
      <c r="H91" s="24">
        <v>107.62999999999998</v>
      </c>
      <c r="I91" s="160">
        <v>83.977999999999994</v>
      </c>
      <c r="J91" s="258">
        <f t="shared" si="35"/>
        <v>3.1832103944137557E-3</v>
      </c>
      <c r="K91" s="259">
        <f t="shared" si="36"/>
        <v>2.2446689113355773E-3</v>
      </c>
      <c r="L91" s="64">
        <f t="shared" si="30"/>
        <v>-0.2197528570101272</v>
      </c>
      <c r="N91" s="47">
        <f t="shared" si="42"/>
        <v>3.6741312214105264</v>
      </c>
      <c r="O91" s="163">
        <f t="shared" si="43"/>
        <v>2.9929078014184389</v>
      </c>
      <c r="P91" s="64">
        <f t="shared" si="44"/>
        <v>-0.18541074853895956</v>
      </c>
    </row>
    <row r="92" spans="1:16" ht="20.100000000000001" customHeight="1" x14ac:dyDescent="0.25">
      <c r="A92" s="44" t="s">
        <v>223</v>
      </c>
      <c r="B92" s="24">
        <v>126.64999999999998</v>
      </c>
      <c r="C92" s="160">
        <v>161.26000000000005</v>
      </c>
      <c r="D92" s="309">
        <f t="shared" si="33"/>
        <v>1.3250316846305321E-3</v>
      </c>
      <c r="E92" s="259">
        <f t="shared" si="34"/>
        <v>1.6493665239963604E-3</v>
      </c>
      <c r="F92" s="64">
        <f t="shared" si="40"/>
        <v>0.27327279905250751</v>
      </c>
      <c r="H92" s="24">
        <v>41.331999999999994</v>
      </c>
      <c r="I92" s="160">
        <v>80.462000000000003</v>
      </c>
      <c r="J92" s="258">
        <f t="shared" si="35"/>
        <v>1.2224143084819227E-3</v>
      </c>
      <c r="K92" s="259">
        <f t="shared" si="36"/>
        <v>2.1506888702265267E-3</v>
      </c>
      <c r="L92" s="64">
        <f t="shared" si="30"/>
        <v>0.9467240878738028</v>
      </c>
      <c r="N92" s="47">
        <f t="shared" si="42"/>
        <v>3.2634820371101463</v>
      </c>
      <c r="O92" s="163">
        <f t="shared" si="43"/>
        <v>4.9895820414237866</v>
      </c>
      <c r="P92" s="64">
        <f t="shared" si="44"/>
        <v>0.52891359127630533</v>
      </c>
    </row>
    <row r="93" spans="1:16" ht="20.100000000000001" customHeight="1" x14ac:dyDescent="0.25">
      <c r="A93" s="44" t="s">
        <v>204</v>
      </c>
      <c r="B93" s="24">
        <v>399.97999999999996</v>
      </c>
      <c r="C93" s="160">
        <v>412.43000000000006</v>
      </c>
      <c r="D93" s="309">
        <f t="shared" si="33"/>
        <v>4.1846519796172148E-3</v>
      </c>
      <c r="E93" s="259">
        <f t="shared" si="34"/>
        <v>4.2183321064852963E-3</v>
      </c>
      <c r="F93" s="64">
        <f t="shared" si="40"/>
        <v>3.1126556327816648E-2</v>
      </c>
      <c r="H93" s="24">
        <v>80.573999999999984</v>
      </c>
      <c r="I93" s="160">
        <v>77.304000000000002</v>
      </c>
      <c r="J93" s="258">
        <f t="shared" si="35"/>
        <v>2.3830158349855426E-3</v>
      </c>
      <c r="K93" s="259">
        <f t="shared" si="36"/>
        <v>2.0662779004249386E-3</v>
      </c>
      <c r="L93" s="64">
        <f t="shared" si="30"/>
        <v>-4.0583811154962922E-2</v>
      </c>
      <c r="N93" s="47">
        <f t="shared" si="42"/>
        <v>2.0144507225361266</v>
      </c>
      <c r="O93" s="163">
        <f t="shared" si="43"/>
        <v>1.8743544359042743</v>
      </c>
      <c r="P93" s="64">
        <f t="shared" si="44"/>
        <v>-6.954565086381248E-2</v>
      </c>
    </row>
    <row r="94" spans="1:16" ht="20.100000000000001" customHeight="1" x14ac:dyDescent="0.25">
      <c r="A94" s="44" t="s">
        <v>224</v>
      </c>
      <c r="B94" s="24">
        <v>54.59</v>
      </c>
      <c r="C94" s="160">
        <v>50.790000000000006</v>
      </c>
      <c r="D94" s="309">
        <f t="shared" si="33"/>
        <v>5.7112893536502769E-4</v>
      </c>
      <c r="E94" s="259">
        <f t="shared" si="34"/>
        <v>5.1947988189120133E-4</v>
      </c>
      <c r="F94" s="64">
        <f t="shared" ref="F94" si="45">(C94-B94)/B94</f>
        <v>-6.9609818648103991E-2</v>
      </c>
      <c r="H94" s="24">
        <v>47.38000000000001</v>
      </c>
      <c r="I94" s="160">
        <v>46.300000000000004</v>
      </c>
      <c r="J94" s="258">
        <f t="shared" si="35"/>
        <v>1.4012868947999981E-3</v>
      </c>
      <c r="K94" s="259">
        <f t="shared" si="36"/>
        <v>1.237564250099279E-3</v>
      </c>
      <c r="L94" s="64">
        <f t="shared" si="30"/>
        <v>-2.2794428028704204E-2</v>
      </c>
      <c r="N94" s="47">
        <f t="shared" si="31"/>
        <v>8.6792452830188687</v>
      </c>
      <c r="O94" s="163">
        <f t="shared" si="32"/>
        <v>9.1159677101791701</v>
      </c>
      <c r="P94" s="64">
        <f t="shared" ref="P94" si="46">(O94-N94)/N94</f>
        <v>5.0318018781512985E-2</v>
      </c>
    </row>
    <row r="95" spans="1:16" ht="20.100000000000001" customHeight="1" thickBot="1" x14ac:dyDescent="0.3">
      <c r="A95" s="13" t="s">
        <v>17</v>
      </c>
      <c r="B95" s="24">
        <f>B96-SUM(B68:B94)</f>
        <v>1534.9499999999825</v>
      </c>
      <c r="C95" s="160">
        <f>C96-SUM(C68:C94)</f>
        <v>1531.8400000000111</v>
      </c>
      <c r="D95" s="309">
        <f t="shared" si="33"/>
        <v>1.6058881834375146E-2</v>
      </c>
      <c r="E95" s="259">
        <f t="shared" si="34"/>
        <v>1.5667652338574985E-2</v>
      </c>
      <c r="F95" s="64">
        <f>(C95-B95)/B95</f>
        <v>-2.0261246294481995E-3</v>
      </c>
      <c r="H95" s="24">
        <f>H96-SUM(H68:H94)</f>
        <v>555.12900000000809</v>
      </c>
      <c r="I95" s="160">
        <f>I96-SUM(I68:I94)</f>
        <v>547.87999999998283</v>
      </c>
      <c r="J95" s="258">
        <f t="shared" si="35"/>
        <v>1.6418214280781752E-2</v>
      </c>
      <c r="K95" s="259">
        <f t="shared" si="36"/>
        <v>1.46444211953428E-2</v>
      </c>
      <c r="L95" s="64">
        <f t="shared" si="30"/>
        <v>-1.3058226106049507E-2</v>
      </c>
      <c r="N95" s="47">
        <f t="shared" si="31"/>
        <v>3.6165933743771097</v>
      </c>
      <c r="O95" s="163">
        <f t="shared" si="32"/>
        <v>3.5766137455607563</v>
      </c>
      <c r="P95" s="64">
        <f>(O95-N95)/N95</f>
        <v>-1.1054499269838196E-2</v>
      </c>
    </row>
    <row r="96" spans="1:16" ht="26.25" customHeight="1" thickBot="1" x14ac:dyDescent="0.3">
      <c r="A96" s="17" t="s">
        <v>18</v>
      </c>
      <c r="B96" s="22">
        <v>95582.62</v>
      </c>
      <c r="C96" s="165">
        <v>97770.87000000001</v>
      </c>
      <c r="D96" s="305">
        <f>SUM(D68:D95)</f>
        <v>0.99999999999999989</v>
      </c>
      <c r="E96" s="306">
        <f>SUM(E68:E95)</f>
        <v>0.99999999999999967</v>
      </c>
      <c r="F96" s="69">
        <f>(C96-B96)/B96</f>
        <v>2.2893806426314896E-2</v>
      </c>
      <c r="G96" s="2"/>
      <c r="H96" s="22">
        <v>33811.777000000009</v>
      </c>
      <c r="I96" s="165">
        <v>37412.199000000008</v>
      </c>
      <c r="J96" s="317">
        <f t="shared" si="35"/>
        <v>1</v>
      </c>
      <c r="K96" s="306">
        <f t="shared" si="36"/>
        <v>1</v>
      </c>
      <c r="L96" s="69">
        <f t="shared" si="30"/>
        <v>0.10648425842865336</v>
      </c>
      <c r="M96" s="2"/>
      <c r="N96" s="43">
        <f t="shared" si="31"/>
        <v>3.5374398609286928</v>
      </c>
      <c r="O96" s="170">
        <f t="shared" si="32"/>
        <v>3.8265179597972283</v>
      </c>
      <c r="P96" s="69">
        <f>(O96-N96)/N96</f>
        <v>8.1719579762026859E-2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>
    <pageSetUpPr fitToPage="1"/>
  </sheetPr>
  <dimension ref="A1:P96"/>
  <sheetViews>
    <sheetView showGridLines="0" workbookViewId="0">
      <selection activeCell="P93" sqref="P93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144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L5</f>
        <v>2022/2021</v>
      </c>
    </row>
    <row r="6" spans="1:16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14988.310000000001</v>
      </c>
      <c r="C7" s="167">
        <v>15272.25</v>
      </c>
      <c r="D7" s="309">
        <f>B7/$B$33</f>
        <v>0.19531139848043888</v>
      </c>
      <c r="E7" s="308">
        <f>C7/$C$33</f>
        <v>0.20275523282350641</v>
      </c>
      <c r="F7" s="64">
        <f>(C7-B7)/B7</f>
        <v>1.8944097099672923E-2</v>
      </c>
      <c r="H7" s="45">
        <v>3885.8539999999998</v>
      </c>
      <c r="I7" s="167">
        <v>4239.0700000000006</v>
      </c>
      <c r="J7" s="309">
        <f>H7/$H$33</f>
        <v>0.21815134545939585</v>
      </c>
      <c r="K7" s="308">
        <f>I7/$I$33</f>
        <v>0.2231010683780589</v>
      </c>
      <c r="L7" s="64">
        <f t="shared" ref="L7:L33" si="0">(I7-H7)/H7</f>
        <v>9.0897908156096663E-2</v>
      </c>
      <c r="N7" s="39">
        <f t="shared" ref="N7:O33" si="1">(H7/B7)*10</f>
        <v>2.592589825003619</v>
      </c>
      <c r="O7" s="172">
        <f t="shared" si="1"/>
        <v>2.7756682872530245</v>
      </c>
      <c r="P7" s="73">
        <f>(O7-N7)/N7</f>
        <v>7.0616053678737994E-2</v>
      </c>
    </row>
    <row r="8" spans="1:16" ht="20.100000000000001" customHeight="1" x14ac:dyDescent="0.25">
      <c r="A8" s="13" t="s">
        <v>168</v>
      </c>
      <c r="B8" s="24">
        <v>19348.87</v>
      </c>
      <c r="C8" s="160">
        <v>12587.38</v>
      </c>
      <c r="D8" s="309">
        <f t="shared" ref="D8:D32" si="2">B8/$B$33</f>
        <v>0.25213348661164658</v>
      </c>
      <c r="E8" s="259">
        <f t="shared" ref="E8:E32" si="3">C8/$C$33</f>
        <v>0.16711075071046821</v>
      </c>
      <c r="F8" s="64">
        <f t="shared" ref="F8:F33" si="4">(C8-B8)/B8</f>
        <v>-0.34945141499219334</v>
      </c>
      <c r="H8" s="24">
        <v>3760.6089999999999</v>
      </c>
      <c r="I8" s="160">
        <v>2666.0289999999995</v>
      </c>
      <c r="J8" s="309">
        <f t="shared" ref="J8:J32" si="5">H8/$H$33</f>
        <v>0.21112010721368152</v>
      </c>
      <c r="K8" s="259">
        <f t="shared" ref="K8:K32" si="6">I8/$I$33</f>
        <v>0.140312360547688</v>
      </c>
      <c r="L8" s="64">
        <f t="shared" si="0"/>
        <v>-0.29106455895840283</v>
      </c>
      <c r="N8" s="39">
        <f t="shared" si="1"/>
        <v>1.9435806845567727</v>
      </c>
      <c r="O8" s="173">
        <f t="shared" si="1"/>
        <v>2.1180174110895194</v>
      </c>
      <c r="P8" s="64">
        <f t="shared" ref="P8:P71" si="7">(O8-N8)/N8</f>
        <v>8.975018527338699E-2</v>
      </c>
    </row>
    <row r="9" spans="1:16" ht="20.100000000000001" customHeight="1" x14ac:dyDescent="0.25">
      <c r="A9" s="13" t="s">
        <v>166</v>
      </c>
      <c r="B9" s="24">
        <v>6138.73</v>
      </c>
      <c r="C9" s="160">
        <v>7742.6900000000005</v>
      </c>
      <c r="D9" s="309">
        <f t="shared" si="2"/>
        <v>7.9993270835325953E-2</v>
      </c>
      <c r="E9" s="259">
        <f t="shared" si="3"/>
        <v>0.10279237922573524</v>
      </c>
      <c r="F9" s="64">
        <f t="shared" si="4"/>
        <v>0.26128531471493305</v>
      </c>
      <c r="H9" s="24">
        <v>1394.2570000000001</v>
      </c>
      <c r="I9" s="160">
        <v>1693.2459999999999</v>
      </c>
      <c r="J9" s="309">
        <f t="shared" si="5"/>
        <v>7.8273409259890084E-2</v>
      </c>
      <c r="K9" s="259">
        <f t="shared" si="6"/>
        <v>8.9115063357499316E-2</v>
      </c>
      <c r="L9" s="64">
        <f t="shared" si="0"/>
        <v>0.21444324826771521</v>
      </c>
      <c r="N9" s="39">
        <f t="shared" si="1"/>
        <v>2.2712466585107998</v>
      </c>
      <c r="O9" s="173">
        <f t="shared" si="1"/>
        <v>2.1868962853995186</v>
      </c>
      <c r="P9" s="64">
        <f t="shared" si="7"/>
        <v>-3.713835870498873E-2</v>
      </c>
    </row>
    <row r="10" spans="1:16" ht="20.100000000000001" customHeight="1" x14ac:dyDescent="0.25">
      <c r="A10" s="13" t="s">
        <v>165</v>
      </c>
      <c r="B10" s="24">
        <v>3241.42</v>
      </c>
      <c r="C10" s="160">
        <v>4983.1400000000003</v>
      </c>
      <c r="D10" s="309">
        <f t="shared" si="2"/>
        <v>4.2238669553970001E-2</v>
      </c>
      <c r="E10" s="259">
        <f t="shared" si="3"/>
        <v>6.6156441316251882E-2</v>
      </c>
      <c r="F10" s="64">
        <f t="shared" si="4"/>
        <v>0.53733240369961321</v>
      </c>
      <c r="H10" s="24">
        <v>975.59899999999993</v>
      </c>
      <c r="I10" s="160">
        <v>1620.6990000000001</v>
      </c>
      <c r="J10" s="309">
        <f t="shared" si="5"/>
        <v>5.4770002804747975E-2</v>
      </c>
      <c r="K10" s="259">
        <f t="shared" si="6"/>
        <v>8.5296935039820443E-2</v>
      </c>
      <c r="L10" s="64">
        <f t="shared" si="0"/>
        <v>0.66123479011356123</v>
      </c>
      <c r="N10" s="39">
        <f t="shared" si="1"/>
        <v>3.0097889196710081</v>
      </c>
      <c r="O10" s="173">
        <f t="shared" si="1"/>
        <v>3.2523649746946703</v>
      </c>
      <c r="P10" s="64">
        <f t="shared" si="7"/>
        <v>8.0595703385796746E-2</v>
      </c>
    </row>
    <row r="11" spans="1:16" ht="20.100000000000001" customHeight="1" x14ac:dyDescent="0.25">
      <c r="A11" s="13" t="s">
        <v>163</v>
      </c>
      <c r="B11" s="24">
        <v>5287.71</v>
      </c>
      <c r="C11" s="160">
        <v>5763.17</v>
      </c>
      <c r="D11" s="309">
        <f t="shared" si="2"/>
        <v>6.8903701275127169E-2</v>
      </c>
      <c r="E11" s="259">
        <f t="shared" si="3"/>
        <v>7.6512162592378169E-2</v>
      </c>
      <c r="F11" s="64">
        <f t="shared" si="4"/>
        <v>8.9917941793328307E-2</v>
      </c>
      <c r="H11" s="24">
        <v>1177.556</v>
      </c>
      <c r="I11" s="160">
        <v>1361.4449999999999</v>
      </c>
      <c r="J11" s="309">
        <f t="shared" si="5"/>
        <v>6.6107842897284455E-2</v>
      </c>
      <c r="K11" s="259">
        <f t="shared" si="6"/>
        <v>7.1652469536470587E-2</v>
      </c>
      <c r="L11" s="64">
        <f t="shared" si="0"/>
        <v>0.15616157533059991</v>
      </c>
      <c r="N11" s="39">
        <f t="shared" si="1"/>
        <v>2.2269678178266208</v>
      </c>
      <c r="O11" s="173">
        <f t="shared" si="1"/>
        <v>2.3623196955842012</v>
      </c>
      <c r="P11" s="64">
        <f t="shared" si="7"/>
        <v>6.077855129926181E-2</v>
      </c>
    </row>
    <row r="12" spans="1:16" ht="20.100000000000001" customHeight="1" x14ac:dyDescent="0.25">
      <c r="A12" s="13" t="s">
        <v>173</v>
      </c>
      <c r="B12" s="24">
        <v>6343.9699999999993</v>
      </c>
      <c r="C12" s="160">
        <v>4789.93</v>
      </c>
      <c r="D12" s="309">
        <f t="shared" si="2"/>
        <v>8.2667735896705466E-2</v>
      </c>
      <c r="E12" s="259">
        <f t="shared" si="3"/>
        <v>6.3591374706300524E-2</v>
      </c>
      <c r="F12" s="64">
        <f t="shared" si="4"/>
        <v>-0.24496332738017348</v>
      </c>
      <c r="H12" s="24">
        <v>1307.654</v>
      </c>
      <c r="I12" s="160">
        <v>1070.9080000000001</v>
      </c>
      <c r="J12" s="309">
        <f t="shared" si="5"/>
        <v>7.3411527940926466E-2</v>
      </c>
      <c r="K12" s="259">
        <f t="shared" si="6"/>
        <v>5.6361588493374797E-2</v>
      </c>
      <c r="L12" s="64">
        <f t="shared" si="0"/>
        <v>-0.18104636241696953</v>
      </c>
      <c r="N12" s="39">
        <f t="shared" si="1"/>
        <v>2.0612550185451699</v>
      </c>
      <c r="O12" s="173">
        <f t="shared" si="1"/>
        <v>2.2357487478940192</v>
      </c>
      <c r="P12" s="64">
        <f t="shared" si="7"/>
        <v>8.4654119834238983E-2</v>
      </c>
    </row>
    <row r="13" spans="1:16" ht="20.100000000000001" customHeight="1" x14ac:dyDescent="0.25">
      <c r="A13" s="13" t="s">
        <v>167</v>
      </c>
      <c r="B13" s="24">
        <v>3278.33</v>
      </c>
      <c r="C13" s="160">
        <v>3489.7599999999998</v>
      </c>
      <c r="D13" s="309">
        <f t="shared" si="2"/>
        <v>4.2719640638629514E-2</v>
      </c>
      <c r="E13" s="259">
        <f t="shared" si="3"/>
        <v>4.6330246119475497E-2</v>
      </c>
      <c r="F13" s="64">
        <f t="shared" si="4"/>
        <v>6.4493202331674923E-2</v>
      </c>
      <c r="H13" s="24">
        <v>714.33600000000001</v>
      </c>
      <c r="I13" s="160">
        <v>928.34300000000007</v>
      </c>
      <c r="J13" s="309">
        <f t="shared" si="5"/>
        <v>4.0102731474235265E-2</v>
      </c>
      <c r="K13" s="259">
        <f t="shared" si="6"/>
        <v>4.8858432420623467E-2</v>
      </c>
      <c r="L13" s="64">
        <f t="shared" si="0"/>
        <v>0.29958870895488965</v>
      </c>
      <c r="N13" s="39">
        <f t="shared" si="1"/>
        <v>2.1789630696116622</v>
      </c>
      <c r="O13" s="173">
        <f t="shared" si="1"/>
        <v>2.6601915317958831</v>
      </c>
      <c r="P13" s="64">
        <f t="shared" si="7"/>
        <v>0.22085205063617075</v>
      </c>
    </row>
    <row r="14" spans="1:16" ht="20.100000000000001" customHeight="1" x14ac:dyDescent="0.25">
      <c r="A14" s="13" t="s">
        <v>175</v>
      </c>
      <c r="B14" s="24">
        <v>1085.44</v>
      </c>
      <c r="C14" s="160">
        <v>3216.05</v>
      </c>
      <c r="D14" s="309">
        <f t="shared" si="2"/>
        <v>1.4144276730772686E-2</v>
      </c>
      <c r="E14" s="259">
        <f t="shared" si="3"/>
        <v>4.2696457072274083E-2</v>
      </c>
      <c r="F14" s="64">
        <f t="shared" si="4"/>
        <v>1.9628998378537736</v>
      </c>
      <c r="H14" s="24">
        <v>272.31600000000003</v>
      </c>
      <c r="I14" s="160">
        <v>746.95799999999997</v>
      </c>
      <c r="J14" s="309">
        <f t="shared" si="5"/>
        <v>1.5287785333705501E-2</v>
      </c>
      <c r="K14" s="259">
        <f t="shared" si="6"/>
        <v>3.9312190606321219E-2</v>
      </c>
      <c r="L14" s="64">
        <f t="shared" si="0"/>
        <v>1.7429824174855679</v>
      </c>
      <c r="N14" s="39">
        <f t="shared" si="1"/>
        <v>2.5088074882075473</v>
      </c>
      <c r="O14" s="173">
        <f t="shared" si="1"/>
        <v>2.3225944870260098</v>
      </c>
      <c r="P14" s="64">
        <f t="shared" si="7"/>
        <v>-7.4223710689966083E-2</v>
      </c>
    </row>
    <row r="15" spans="1:16" ht="20.100000000000001" customHeight="1" x14ac:dyDescent="0.25">
      <c r="A15" s="13" t="s">
        <v>171</v>
      </c>
      <c r="B15" s="24">
        <v>2203.84</v>
      </c>
      <c r="C15" s="160">
        <v>2046.5200000000002</v>
      </c>
      <c r="D15" s="309">
        <f t="shared" si="2"/>
        <v>2.8718052430669664E-2</v>
      </c>
      <c r="E15" s="259">
        <f t="shared" si="3"/>
        <v>2.7169712326472025E-2</v>
      </c>
      <c r="F15" s="64">
        <f t="shared" si="4"/>
        <v>-7.1384492522143128E-2</v>
      </c>
      <c r="H15" s="24">
        <v>589.83699999999999</v>
      </c>
      <c r="I15" s="160">
        <v>599.40200000000004</v>
      </c>
      <c r="J15" s="309">
        <f t="shared" si="5"/>
        <v>3.3113373572896378E-2</v>
      </c>
      <c r="K15" s="259">
        <f t="shared" si="6"/>
        <v>3.1546359599616249E-2</v>
      </c>
      <c r="L15" s="64">
        <f t="shared" si="0"/>
        <v>1.6216344515518788E-2</v>
      </c>
      <c r="N15" s="39">
        <f t="shared" si="1"/>
        <v>2.6764057281835338</v>
      </c>
      <c r="O15" s="173">
        <f t="shared" si="1"/>
        <v>2.9288841545648219</v>
      </c>
      <c r="P15" s="64">
        <f t="shared" si="7"/>
        <v>9.4334884925180662E-2</v>
      </c>
    </row>
    <row r="16" spans="1:16" ht="20.100000000000001" customHeight="1" x14ac:dyDescent="0.25">
      <c r="A16" s="13" t="s">
        <v>174</v>
      </c>
      <c r="B16" s="24">
        <v>1447.9399999999998</v>
      </c>
      <c r="C16" s="160">
        <v>1443.18</v>
      </c>
      <c r="D16" s="309">
        <f t="shared" si="2"/>
        <v>1.8867983536220333E-2</v>
      </c>
      <c r="E16" s="259">
        <f t="shared" si="3"/>
        <v>1.9159737229696213E-2</v>
      </c>
      <c r="F16" s="64">
        <f t="shared" si="4"/>
        <v>-3.2874290371146348E-3</v>
      </c>
      <c r="H16" s="24">
        <v>435.83899999999994</v>
      </c>
      <c r="I16" s="160">
        <v>562.06400000000008</v>
      </c>
      <c r="J16" s="309">
        <f t="shared" si="5"/>
        <v>2.4467945592829176E-2</v>
      </c>
      <c r="K16" s="259">
        <f t="shared" si="6"/>
        <v>2.9581271103531034E-2</v>
      </c>
      <c r="L16" s="64">
        <f t="shared" si="0"/>
        <v>0.28961382528869639</v>
      </c>
      <c r="N16" s="39">
        <f t="shared" si="1"/>
        <v>3.0100625716535219</v>
      </c>
      <c r="O16" s="173">
        <f t="shared" si="1"/>
        <v>3.8946215995232754</v>
      </c>
      <c r="P16" s="64">
        <f t="shared" si="7"/>
        <v>0.29386732229417989</v>
      </c>
    </row>
    <row r="17" spans="1:16" ht="20.100000000000001" customHeight="1" x14ac:dyDescent="0.25">
      <c r="A17" s="13" t="s">
        <v>181</v>
      </c>
      <c r="B17" s="24">
        <v>2062.27</v>
      </c>
      <c r="C17" s="160">
        <v>1380.81</v>
      </c>
      <c r="D17" s="309">
        <f t="shared" si="2"/>
        <v>2.6873265748056627E-2</v>
      </c>
      <c r="E17" s="259">
        <f t="shared" si="3"/>
        <v>1.8331709671792033E-2</v>
      </c>
      <c r="F17" s="64">
        <f t="shared" si="4"/>
        <v>-0.33044169774083898</v>
      </c>
      <c r="H17" s="24">
        <v>535.85300000000007</v>
      </c>
      <c r="I17" s="160">
        <v>355.697</v>
      </c>
      <c r="J17" s="309">
        <f t="shared" si="5"/>
        <v>3.0082718732729965E-2</v>
      </c>
      <c r="K17" s="259">
        <f t="shared" si="6"/>
        <v>1.8720233617012791E-2</v>
      </c>
      <c r="L17" s="64">
        <f t="shared" si="0"/>
        <v>-0.33620414553991496</v>
      </c>
      <c r="N17" s="39">
        <f t="shared" si="1"/>
        <v>2.5983649085716225</v>
      </c>
      <c r="O17" s="173">
        <f t="shared" si="1"/>
        <v>2.5760024912913435</v>
      </c>
      <c r="P17" s="64">
        <f t="shared" si="7"/>
        <v>-8.6063420909467617E-3</v>
      </c>
    </row>
    <row r="18" spans="1:16" ht="20.100000000000001" customHeight="1" x14ac:dyDescent="0.25">
      <c r="A18" s="13" t="s">
        <v>205</v>
      </c>
      <c r="B18" s="24">
        <v>74.25</v>
      </c>
      <c r="C18" s="160">
        <v>1446.06</v>
      </c>
      <c r="D18" s="309">
        <f t="shared" si="2"/>
        <v>9.6754546290893275E-4</v>
      </c>
      <c r="E18" s="259">
        <f t="shared" si="3"/>
        <v>1.9197972268445034E-2</v>
      </c>
      <c r="F18" s="64">
        <f t="shared" si="4"/>
        <v>18.475555555555555</v>
      </c>
      <c r="H18" s="24">
        <v>18.294</v>
      </c>
      <c r="I18" s="160">
        <v>311.404</v>
      </c>
      <c r="J18" s="309">
        <f t="shared" si="5"/>
        <v>1.0270228150193465E-3</v>
      </c>
      <c r="K18" s="259">
        <f t="shared" si="6"/>
        <v>1.638910541632977E-2</v>
      </c>
      <c r="L18" s="64">
        <f t="shared" si="0"/>
        <v>16.022193068765716</v>
      </c>
      <c r="N18" s="39">
        <f t="shared" si="1"/>
        <v>2.4638383838383842</v>
      </c>
      <c r="O18" s="173">
        <f t="shared" si="1"/>
        <v>2.1534652780659171</v>
      </c>
      <c r="P18" s="64">
        <f t="shared" si="7"/>
        <v>-0.12597137369413836</v>
      </c>
    </row>
    <row r="19" spans="1:16" ht="20.100000000000001" customHeight="1" x14ac:dyDescent="0.25">
      <c r="A19" s="13" t="s">
        <v>170</v>
      </c>
      <c r="B19" s="24">
        <v>926.19</v>
      </c>
      <c r="C19" s="160">
        <v>1217.08</v>
      </c>
      <c r="D19" s="309">
        <f t="shared" si="2"/>
        <v>1.2069103465207063E-2</v>
      </c>
      <c r="E19" s="259">
        <f t="shared" si="3"/>
        <v>1.6158021166811254E-2</v>
      </c>
      <c r="F19" s="64">
        <f t="shared" si="4"/>
        <v>0.31407162677204448</v>
      </c>
      <c r="H19" s="24">
        <v>219.89999999999998</v>
      </c>
      <c r="I19" s="160">
        <v>301.57100000000003</v>
      </c>
      <c r="J19" s="309">
        <f t="shared" si="5"/>
        <v>1.2345157812548064E-2</v>
      </c>
      <c r="K19" s="259">
        <f t="shared" si="6"/>
        <v>1.5871597376745275E-2</v>
      </c>
      <c r="L19" s="64">
        <f t="shared" si="0"/>
        <v>0.37140063665302436</v>
      </c>
      <c r="N19" s="39">
        <f t="shared" si="1"/>
        <v>2.3742428659346353</v>
      </c>
      <c r="O19" s="173">
        <f t="shared" si="1"/>
        <v>2.4778239721300164</v>
      </c>
      <c r="P19" s="64">
        <f t="shared" si="7"/>
        <v>4.3627005342019104E-2</v>
      </c>
    </row>
    <row r="20" spans="1:16" ht="20.100000000000001" customHeight="1" x14ac:dyDescent="0.25">
      <c r="A20" s="13" t="s">
        <v>187</v>
      </c>
      <c r="B20" s="24">
        <v>1384.05</v>
      </c>
      <c r="C20" s="160">
        <v>978.07</v>
      </c>
      <c r="D20" s="309">
        <f t="shared" si="2"/>
        <v>1.8035438356082265E-2</v>
      </c>
      <c r="E20" s="259">
        <f t="shared" si="3"/>
        <v>1.2984911232312654E-2</v>
      </c>
      <c r="F20" s="64">
        <f t="shared" si="4"/>
        <v>-0.29332755319533249</v>
      </c>
      <c r="H20" s="24">
        <v>310.20499999999998</v>
      </c>
      <c r="I20" s="160">
        <v>206.98599999999999</v>
      </c>
      <c r="J20" s="309">
        <f t="shared" si="5"/>
        <v>1.7414868936978047E-2</v>
      </c>
      <c r="K20" s="259">
        <f t="shared" si="6"/>
        <v>1.0893615283376045E-2</v>
      </c>
      <c r="L20" s="64">
        <f t="shared" si="0"/>
        <v>-0.33274447542753988</v>
      </c>
      <c r="N20" s="39">
        <f t="shared" si="1"/>
        <v>2.2412846356706768</v>
      </c>
      <c r="O20" s="173">
        <f t="shared" si="1"/>
        <v>2.1162697966403221</v>
      </c>
      <c r="P20" s="64">
        <f t="shared" si="7"/>
        <v>-5.5778207301611003E-2</v>
      </c>
    </row>
    <row r="21" spans="1:16" ht="20.100000000000001" customHeight="1" x14ac:dyDescent="0.25">
      <c r="A21" s="13" t="s">
        <v>192</v>
      </c>
      <c r="B21" s="24">
        <v>2130.5899999999997</v>
      </c>
      <c r="C21" s="160">
        <v>1435</v>
      </c>
      <c r="D21" s="309">
        <f t="shared" si="2"/>
        <v>2.7763537883086095E-2</v>
      </c>
      <c r="E21" s="259">
        <f t="shared" si="3"/>
        <v>1.9051139098805462E-2</v>
      </c>
      <c r="F21" s="64">
        <f t="shared" si="4"/>
        <v>-0.32647764234320059</v>
      </c>
      <c r="H21" s="24">
        <v>344.95100000000002</v>
      </c>
      <c r="I21" s="160">
        <v>198.97800000000001</v>
      </c>
      <c r="J21" s="309">
        <f t="shared" si="5"/>
        <v>1.9365504923129915E-2</v>
      </c>
      <c r="K21" s="259">
        <f t="shared" si="6"/>
        <v>1.0472156483315774E-2</v>
      </c>
      <c r="L21" s="64">
        <f t="shared" si="0"/>
        <v>-0.42317024736846681</v>
      </c>
      <c r="N21" s="39">
        <f t="shared" si="1"/>
        <v>1.619039796488297</v>
      </c>
      <c r="O21" s="173">
        <f t="shared" si="1"/>
        <v>1.3866062717770036</v>
      </c>
      <c r="P21" s="64">
        <f t="shared" si="7"/>
        <v>-0.14356257654409887</v>
      </c>
    </row>
    <row r="22" spans="1:16" ht="20.100000000000001" customHeight="1" x14ac:dyDescent="0.25">
      <c r="A22" s="13" t="s">
        <v>178</v>
      </c>
      <c r="B22" s="24">
        <v>464.87000000000006</v>
      </c>
      <c r="C22" s="160">
        <v>576.75</v>
      </c>
      <c r="D22" s="309">
        <f t="shared" si="2"/>
        <v>6.0576816073060688E-3</v>
      </c>
      <c r="E22" s="259">
        <f t="shared" si="3"/>
        <v>7.6569647911052616E-3</v>
      </c>
      <c r="F22" s="64">
        <f t="shared" si="4"/>
        <v>0.24066943446554934</v>
      </c>
      <c r="H22" s="24">
        <v>199.88300000000001</v>
      </c>
      <c r="I22" s="160">
        <v>189.37299999999999</v>
      </c>
      <c r="J22" s="309">
        <f t="shared" si="5"/>
        <v>1.1221405998388109E-2</v>
      </c>
      <c r="K22" s="259">
        <f t="shared" si="6"/>
        <v>9.9666480199567687E-3</v>
      </c>
      <c r="L22" s="64">
        <f t="shared" ref="L22" si="8">(I22-H22)/H22</f>
        <v>-5.2580759744450596E-2</v>
      </c>
      <c r="N22" s="39">
        <f t="shared" ref="N22" si="9">(H22/B22)*10</f>
        <v>4.299761223567879</v>
      </c>
      <c r="O22" s="173">
        <f t="shared" ref="O22" si="10">(I22/C22)*10</f>
        <v>3.2834503684438667</v>
      </c>
      <c r="P22" s="64">
        <f t="shared" ref="P22" si="11">(O22-N22)/N22</f>
        <v>-0.23636448683554862</v>
      </c>
    </row>
    <row r="23" spans="1:16" ht="20.100000000000001" customHeight="1" x14ac:dyDescent="0.25">
      <c r="A23" s="13" t="s">
        <v>169</v>
      </c>
      <c r="B23" s="24">
        <v>635.87</v>
      </c>
      <c r="C23" s="160">
        <v>533.15</v>
      </c>
      <c r="D23" s="309">
        <f t="shared" si="2"/>
        <v>8.2859681279448226E-3</v>
      </c>
      <c r="E23" s="259">
        <f t="shared" si="3"/>
        <v>7.0781287878244814E-3</v>
      </c>
      <c r="F23" s="64">
        <f t="shared" si="4"/>
        <v>-0.16154245364618558</v>
      </c>
      <c r="H23" s="24">
        <v>200.75200000000001</v>
      </c>
      <c r="I23" s="160">
        <v>181.49299999999999</v>
      </c>
      <c r="J23" s="309">
        <f t="shared" si="5"/>
        <v>1.1270191546997042E-2</v>
      </c>
      <c r="K23" s="259">
        <f t="shared" si="6"/>
        <v>9.5519258240932652E-3</v>
      </c>
      <c r="L23" s="64">
        <f t="shared" si="0"/>
        <v>-9.5934287080577094E-2</v>
      </c>
      <c r="N23" s="39">
        <f t="shared" si="1"/>
        <v>3.1571233113686761</v>
      </c>
      <c r="O23" s="173">
        <f t="shared" si="1"/>
        <v>3.4041639313514023</v>
      </c>
      <c r="P23" s="64">
        <f t="shared" si="7"/>
        <v>7.8248644610472678E-2</v>
      </c>
    </row>
    <row r="24" spans="1:16" ht="20.100000000000001" customHeight="1" x14ac:dyDescent="0.25">
      <c r="A24" s="13" t="s">
        <v>177</v>
      </c>
      <c r="B24" s="24">
        <v>543.54</v>
      </c>
      <c r="C24" s="160">
        <v>559.54</v>
      </c>
      <c r="D24" s="309">
        <f t="shared" si="2"/>
        <v>7.0828237159531486E-3</v>
      </c>
      <c r="E24" s="259">
        <f t="shared" si="3"/>
        <v>7.4284838824708061E-3</v>
      </c>
      <c r="F24" s="64">
        <f t="shared" si="4"/>
        <v>2.9436655995878871E-2</v>
      </c>
      <c r="H24" s="24">
        <v>153.74700000000001</v>
      </c>
      <c r="I24" s="160">
        <v>163.98700000000002</v>
      </c>
      <c r="J24" s="309">
        <f t="shared" si="5"/>
        <v>8.6313368722411438E-3</v>
      </c>
      <c r="K24" s="259">
        <f t="shared" si="6"/>
        <v>8.6305899407447262E-3</v>
      </c>
      <c r="L24" s="64">
        <f t="shared" si="0"/>
        <v>6.6602925585539929E-2</v>
      </c>
      <c r="N24" s="39">
        <f t="shared" si="1"/>
        <v>2.8286234683739933</v>
      </c>
      <c r="O24" s="173">
        <f t="shared" si="1"/>
        <v>2.9307466847767816</v>
      </c>
      <c r="P24" s="64">
        <f t="shared" si="7"/>
        <v>3.6103503186124965E-2</v>
      </c>
    </row>
    <row r="25" spans="1:16" ht="20.100000000000001" customHeight="1" x14ac:dyDescent="0.25">
      <c r="A25" s="13" t="s">
        <v>207</v>
      </c>
      <c r="B25" s="24">
        <v>490.37</v>
      </c>
      <c r="C25" s="160">
        <v>788.4</v>
      </c>
      <c r="D25" s="309">
        <f t="shared" si="2"/>
        <v>6.3899699481030749E-3</v>
      </c>
      <c r="E25" s="259">
        <f t="shared" si="3"/>
        <v>1.0466841857490052E-2</v>
      </c>
      <c r="F25" s="64">
        <f t="shared" si="4"/>
        <v>0.6077655647776169</v>
      </c>
      <c r="H25" s="24">
        <v>90.856999999999999</v>
      </c>
      <c r="I25" s="160">
        <v>160.57299999999998</v>
      </c>
      <c r="J25" s="309">
        <f t="shared" si="5"/>
        <v>5.1007003336729405E-3</v>
      </c>
      <c r="K25" s="259">
        <f t="shared" si="6"/>
        <v>8.4509120756840628E-3</v>
      </c>
      <c r="L25" s="64">
        <f t="shared" si="0"/>
        <v>0.76731567187998706</v>
      </c>
      <c r="N25" s="39">
        <f t="shared" si="1"/>
        <v>1.8528254175418564</v>
      </c>
      <c r="O25" s="173">
        <f t="shared" si="1"/>
        <v>2.0366945712836122</v>
      </c>
      <c r="P25" s="64">
        <f t="shared" si="7"/>
        <v>9.9237171511655453E-2</v>
      </c>
    </row>
    <row r="26" spans="1:16" ht="20.100000000000001" customHeight="1" x14ac:dyDescent="0.25">
      <c r="A26" s="13" t="s">
        <v>220</v>
      </c>
      <c r="B26" s="24">
        <v>308.61</v>
      </c>
      <c r="C26" s="160">
        <v>619.20000000000005</v>
      </c>
      <c r="D26" s="309">
        <f t="shared" si="2"/>
        <v>4.0214707785633094E-3</v>
      </c>
      <c r="E26" s="259">
        <f t="shared" si="3"/>
        <v>8.2205333309967547E-3</v>
      </c>
      <c r="F26" s="64">
        <f t="shared" si="4"/>
        <v>1.0064158646835812</v>
      </c>
      <c r="H26" s="24">
        <v>76.274000000000001</v>
      </c>
      <c r="I26" s="160">
        <v>156.17399999999998</v>
      </c>
      <c r="J26" s="309">
        <f t="shared" si="5"/>
        <v>4.282012582966308E-3</v>
      </c>
      <c r="K26" s="259">
        <f t="shared" si="6"/>
        <v>8.2193939361404657E-3</v>
      </c>
      <c r="L26" s="64">
        <f t="shared" si="0"/>
        <v>1.0475391352230115</v>
      </c>
      <c r="N26" s="39">
        <f t="shared" si="1"/>
        <v>2.471533650886232</v>
      </c>
      <c r="O26" s="173">
        <f t="shared" si="1"/>
        <v>2.5221899224806195</v>
      </c>
      <c r="P26" s="64">
        <f t="shared" si="7"/>
        <v>2.0495885854608271E-2</v>
      </c>
    </row>
    <row r="27" spans="1:16" ht="20.100000000000001" customHeight="1" x14ac:dyDescent="0.25">
      <c r="A27" s="13" t="s">
        <v>180</v>
      </c>
      <c r="B27" s="24">
        <v>376.65</v>
      </c>
      <c r="C27" s="160">
        <v>463.76000000000005</v>
      </c>
      <c r="D27" s="309">
        <f t="shared" si="2"/>
        <v>4.9080942573016765E-3</v>
      </c>
      <c r="E27" s="259">
        <f t="shared" si="3"/>
        <v>6.15690332297005E-3</v>
      </c>
      <c r="F27" s="64">
        <f t="shared" si="4"/>
        <v>0.23127572016460926</v>
      </c>
      <c r="H27" s="24">
        <v>106.946</v>
      </c>
      <c r="I27" s="160">
        <v>131.518</v>
      </c>
      <c r="J27" s="309">
        <f t="shared" si="5"/>
        <v>6.0039347313359049E-3</v>
      </c>
      <c r="K27" s="259">
        <f t="shared" si="6"/>
        <v>6.9217555527381121E-3</v>
      </c>
      <c r="L27" s="64">
        <f t="shared" si="0"/>
        <v>0.22976081386868141</v>
      </c>
      <c r="N27" s="39">
        <f t="shared" si="1"/>
        <v>2.8393999734501527</v>
      </c>
      <c r="O27" s="173">
        <f t="shared" si="1"/>
        <v>2.8359065033638089</v>
      </c>
      <c r="P27" s="64">
        <f t="shared" si="7"/>
        <v>-1.2303550464920611E-3</v>
      </c>
    </row>
    <row r="28" spans="1:16" ht="20.100000000000001" customHeight="1" x14ac:dyDescent="0.25">
      <c r="A28" s="13" t="s">
        <v>188</v>
      </c>
      <c r="B28" s="24">
        <v>365.96999999999997</v>
      </c>
      <c r="C28" s="160">
        <v>451.20000000000005</v>
      </c>
      <c r="D28" s="309">
        <f t="shared" si="2"/>
        <v>4.7689240816266949E-3</v>
      </c>
      <c r="E28" s="259">
        <f t="shared" si="3"/>
        <v>5.9901560706487975E-3</v>
      </c>
      <c r="F28" s="64">
        <f t="shared" si="4"/>
        <v>0.23288794163456045</v>
      </c>
      <c r="H28" s="24">
        <v>83.891000000000005</v>
      </c>
      <c r="I28" s="160">
        <v>106.75000000000001</v>
      </c>
      <c r="J28" s="309">
        <f t="shared" si="5"/>
        <v>4.7096299865960435E-3</v>
      </c>
      <c r="K28" s="259">
        <f t="shared" si="6"/>
        <v>5.6182226406635864E-3</v>
      </c>
      <c r="L28" s="64">
        <f t="shared" si="0"/>
        <v>0.27248453350180601</v>
      </c>
      <c r="N28" s="39">
        <f t="shared" si="1"/>
        <v>2.2922917179003748</v>
      </c>
      <c r="O28" s="173">
        <f t="shared" si="1"/>
        <v>2.365913120567376</v>
      </c>
      <c r="P28" s="64">
        <f t="shared" si="7"/>
        <v>3.2116943097641508E-2</v>
      </c>
    </row>
    <row r="29" spans="1:16" ht="20.100000000000001" customHeight="1" x14ac:dyDescent="0.25">
      <c r="A29" s="13" t="s">
        <v>176</v>
      </c>
      <c r="B29" s="24">
        <v>260.41999999999996</v>
      </c>
      <c r="C29" s="160">
        <v>373.44</v>
      </c>
      <c r="D29" s="309">
        <f t="shared" si="2"/>
        <v>3.3935109690335923E-3</v>
      </c>
      <c r="E29" s="259">
        <f t="shared" si="3"/>
        <v>4.9578100244305999E-3</v>
      </c>
      <c r="F29" s="64">
        <f>(C29-B29)/B29</f>
        <v>0.43399124491206537</v>
      </c>
      <c r="H29" s="24">
        <v>61.424000000000007</v>
      </c>
      <c r="I29" s="160">
        <v>91.702000000000012</v>
      </c>
      <c r="J29" s="309">
        <f t="shared" si="5"/>
        <v>3.4483354864845495E-3</v>
      </c>
      <c r="K29" s="259">
        <f t="shared" si="6"/>
        <v>4.8262506097810978E-3</v>
      </c>
      <c r="L29" s="64">
        <f t="shared" si="0"/>
        <v>0.49293435790570467</v>
      </c>
      <c r="N29" s="39">
        <f t="shared" si="1"/>
        <v>2.3586514092619622</v>
      </c>
      <c r="O29" s="173">
        <f t="shared" si="1"/>
        <v>2.4556019708654673</v>
      </c>
      <c r="P29" s="64">
        <f>(O29-N29)/N29</f>
        <v>4.1104234912712943E-2</v>
      </c>
    </row>
    <row r="30" spans="1:16" ht="20.100000000000001" customHeight="1" x14ac:dyDescent="0.25">
      <c r="A30" s="13" t="s">
        <v>172</v>
      </c>
      <c r="B30" s="24">
        <v>539.29999999999995</v>
      </c>
      <c r="C30" s="160">
        <v>299.82</v>
      </c>
      <c r="D30" s="309">
        <f t="shared" si="2"/>
        <v>7.0275726349735669E-3</v>
      </c>
      <c r="E30" s="259">
        <f t="shared" si="3"/>
        <v>3.9804268464138353E-3</v>
      </c>
      <c r="F30" s="64">
        <f t="shared" si="4"/>
        <v>-0.44405711106990542</v>
      </c>
      <c r="H30" s="24">
        <v>128.376</v>
      </c>
      <c r="I30" s="160">
        <v>75.025000000000006</v>
      </c>
      <c r="J30" s="309">
        <f t="shared" si="5"/>
        <v>7.2070121843732177E-3</v>
      </c>
      <c r="K30" s="259">
        <f t="shared" si="6"/>
        <v>3.9485447645506841E-3</v>
      </c>
      <c r="L30" s="64">
        <f t="shared" si="0"/>
        <v>-0.4155839097650651</v>
      </c>
      <c r="N30" s="39">
        <f t="shared" si="1"/>
        <v>2.3804190617467089</v>
      </c>
      <c r="O30" s="173">
        <f t="shared" si="1"/>
        <v>2.5023347341738376</v>
      </c>
      <c r="P30" s="64">
        <f t="shared" si="7"/>
        <v>5.1216054511708159E-2</v>
      </c>
    </row>
    <row r="31" spans="1:16" ht="20.100000000000001" customHeight="1" x14ac:dyDescent="0.25">
      <c r="A31" s="13" t="s">
        <v>183</v>
      </c>
      <c r="B31" s="24">
        <v>143.29</v>
      </c>
      <c r="C31" s="160">
        <v>211.38</v>
      </c>
      <c r="D31" s="309">
        <f t="shared" si="2"/>
        <v>1.8671998569726729E-3</v>
      </c>
      <c r="E31" s="259">
        <f t="shared" si="3"/>
        <v>2.8062925315020895E-3</v>
      </c>
      <c r="F31" s="64">
        <f t="shared" si="4"/>
        <v>0.47519017377346645</v>
      </c>
      <c r="H31" s="24">
        <v>44.314999999999998</v>
      </c>
      <c r="I31" s="160">
        <v>73.298000000000002</v>
      </c>
      <c r="J31" s="309">
        <f t="shared" si="5"/>
        <v>2.4878384195682925E-3</v>
      </c>
      <c r="K31" s="259">
        <f t="shared" si="6"/>
        <v>3.8576532376146089E-3</v>
      </c>
      <c r="L31" s="64">
        <f t="shared" si="0"/>
        <v>0.65402234006544069</v>
      </c>
      <c r="N31" s="39">
        <f t="shared" si="1"/>
        <v>3.0926791820783031</v>
      </c>
      <c r="O31" s="173">
        <f t="shared" si="1"/>
        <v>3.4675939067082977</v>
      </c>
      <c r="P31" s="64">
        <f t="shared" si="7"/>
        <v>0.12122651673751986</v>
      </c>
    </row>
    <row r="32" spans="1:16" ht="20.100000000000001" customHeight="1" thickBot="1" x14ac:dyDescent="0.3">
      <c r="A32" s="13" t="s">
        <v>17</v>
      </c>
      <c r="B32" s="24">
        <f>B33-SUM(B7:B31)</f>
        <v>2669.7800000000425</v>
      </c>
      <c r="C32" s="160">
        <f>C33-SUM(C7:C31)</f>
        <v>2655.8499999999622</v>
      </c>
      <c r="D32" s="309">
        <f t="shared" si="2"/>
        <v>3.4789677117374435E-2</v>
      </c>
      <c r="E32" s="259">
        <f t="shared" si="3"/>
        <v>3.5259210993422829E-2</v>
      </c>
      <c r="F32" s="64">
        <f t="shared" si="4"/>
        <v>-5.2176583838668749E-3</v>
      </c>
      <c r="H32" s="24">
        <f>H33-SUM(H7:H31)</f>
        <v>723.12700000000768</v>
      </c>
      <c r="I32" s="160">
        <f>I33-SUM(I7:I31)</f>
        <v>807.97799999999552</v>
      </c>
      <c r="J32" s="309">
        <f t="shared" si="5"/>
        <v>4.0596257087378539E-2</v>
      </c>
      <c r="K32" s="259">
        <f t="shared" si="6"/>
        <v>4.252365613824878E-2</v>
      </c>
      <c r="L32" s="64">
        <f t="shared" si="0"/>
        <v>0.11733900130957209</v>
      </c>
      <c r="N32" s="39">
        <f t="shared" si="1"/>
        <v>2.7085640015282015</v>
      </c>
      <c r="O32" s="173">
        <f t="shared" si="1"/>
        <v>3.0422576576237628</v>
      </c>
      <c r="P32" s="64">
        <f t="shared" si="7"/>
        <v>0.12319947245377535</v>
      </c>
    </row>
    <row r="33" spans="1:16" ht="26.25" customHeight="1" thickBot="1" x14ac:dyDescent="0.3">
      <c r="A33" s="17" t="s">
        <v>18</v>
      </c>
      <c r="B33" s="22">
        <v>76740.580000000016</v>
      </c>
      <c r="C33" s="165">
        <v>75323.579999999944</v>
      </c>
      <c r="D33" s="305">
        <f>SUM(D7:D32)</f>
        <v>1</v>
      </c>
      <c r="E33" s="306">
        <f>SUM(E7:E32)</f>
        <v>1</v>
      </c>
      <c r="F33" s="69">
        <f t="shared" si="4"/>
        <v>-1.8464807016054251E-2</v>
      </c>
      <c r="G33" s="2"/>
      <c r="H33" s="22">
        <v>17812.652000000006</v>
      </c>
      <c r="I33" s="165">
        <v>19000.670999999998</v>
      </c>
      <c r="J33" s="305">
        <f>SUM(J7:J32)</f>
        <v>1</v>
      </c>
      <c r="K33" s="306">
        <f>SUM(K7:K32)</f>
        <v>0.99999999999999989</v>
      </c>
      <c r="L33" s="69">
        <f t="shared" si="0"/>
        <v>6.6695234376104834E-2</v>
      </c>
      <c r="N33" s="34">
        <f t="shared" si="1"/>
        <v>2.3211515993233309</v>
      </c>
      <c r="O33" s="166">
        <f t="shared" si="1"/>
        <v>2.5225395553424326</v>
      </c>
      <c r="P33" s="69">
        <f t="shared" si="7"/>
        <v>8.6762086577115802E-2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L5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168</v>
      </c>
      <c r="B39" s="45">
        <v>19348.87</v>
      </c>
      <c r="C39" s="167">
        <v>12587.38</v>
      </c>
      <c r="D39" s="309">
        <f t="shared" ref="D39:D61" si="12">B39/$B$62</f>
        <v>0.4898749467372297</v>
      </c>
      <c r="E39" s="308">
        <f t="shared" ref="E39:E61" si="13">C39/$C$62</f>
        <v>0.37387309786999462</v>
      </c>
      <c r="F39" s="64">
        <f>(C39-B39)/B39</f>
        <v>-0.34945141499219334</v>
      </c>
      <c r="H39" s="45">
        <v>3760.6089999999999</v>
      </c>
      <c r="I39" s="167">
        <v>2666.0289999999995</v>
      </c>
      <c r="J39" s="309">
        <f t="shared" ref="J39:J61" si="14">H39/$H$62</f>
        <v>0.45112915175542401</v>
      </c>
      <c r="K39" s="308">
        <f t="shared" ref="K39:K61" si="15">I39/$I$62</f>
        <v>0.34106826638651433</v>
      </c>
      <c r="L39" s="64">
        <f t="shared" ref="L39:L62" si="16">(I39-H39)/H39</f>
        <v>-0.29106455895840283</v>
      </c>
      <c r="N39" s="39">
        <f t="shared" ref="N39:O62" si="17">(H39/B39)*10</f>
        <v>1.9435806845567727</v>
      </c>
      <c r="O39" s="172">
        <f t="shared" si="17"/>
        <v>2.1180174110895194</v>
      </c>
      <c r="P39" s="73">
        <f t="shared" si="7"/>
        <v>8.975018527338699E-2</v>
      </c>
    </row>
    <row r="40" spans="1:16" ht="20.100000000000001" customHeight="1" x14ac:dyDescent="0.25">
      <c r="A40" s="44" t="s">
        <v>163</v>
      </c>
      <c r="B40" s="24">
        <v>5287.71</v>
      </c>
      <c r="C40" s="160">
        <v>5763.17</v>
      </c>
      <c r="D40" s="309">
        <f t="shared" si="12"/>
        <v>0.13387431176145775</v>
      </c>
      <c r="E40" s="259">
        <f t="shared" si="13"/>
        <v>0.17117892853408867</v>
      </c>
      <c r="F40" s="64">
        <f t="shared" ref="F40:F62" si="18">(C40-B40)/B40</f>
        <v>8.9917941793328307E-2</v>
      </c>
      <c r="H40" s="24">
        <v>1177.556</v>
      </c>
      <c r="I40" s="160">
        <v>1361.4449999999999</v>
      </c>
      <c r="J40" s="309">
        <f t="shared" si="14"/>
        <v>0.14126165188258341</v>
      </c>
      <c r="K40" s="259">
        <f t="shared" si="15"/>
        <v>0.17417128093152329</v>
      </c>
      <c r="L40" s="64">
        <f t="shared" si="16"/>
        <v>0.15616157533059991</v>
      </c>
      <c r="N40" s="39">
        <f t="shared" si="17"/>
        <v>2.2269678178266208</v>
      </c>
      <c r="O40" s="173">
        <f t="shared" si="17"/>
        <v>2.3623196955842012</v>
      </c>
      <c r="P40" s="64">
        <f t="shared" si="7"/>
        <v>6.077855129926181E-2</v>
      </c>
    </row>
    <row r="41" spans="1:16" ht="20.100000000000001" customHeight="1" x14ac:dyDescent="0.25">
      <c r="A41" s="44" t="s">
        <v>173</v>
      </c>
      <c r="B41" s="24">
        <v>6343.9699999999993</v>
      </c>
      <c r="C41" s="160">
        <v>4789.93</v>
      </c>
      <c r="D41" s="309">
        <f t="shared" si="12"/>
        <v>0.16061671642078235</v>
      </c>
      <c r="E41" s="259">
        <f t="shared" si="13"/>
        <v>0.14227154242427126</v>
      </c>
      <c r="F41" s="64">
        <f t="shared" si="18"/>
        <v>-0.24496332738017348</v>
      </c>
      <c r="H41" s="24">
        <v>1307.654</v>
      </c>
      <c r="I41" s="160">
        <v>1070.9080000000001</v>
      </c>
      <c r="J41" s="309">
        <f t="shared" si="14"/>
        <v>0.15686843269523296</v>
      </c>
      <c r="K41" s="259">
        <f t="shared" si="15"/>
        <v>0.13700253636380152</v>
      </c>
      <c r="L41" s="64">
        <f t="shared" si="16"/>
        <v>-0.18104636241696953</v>
      </c>
      <c r="N41" s="39">
        <f t="shared" si="17"/>
        <v>2.0612550185451699</v>
      </c>
      <c r="O41" s="173">
        <f t="shared" si="17"/>
        <v>2.2357487478940192</v>
      </c>
      <c r="P41" s="64">
        <f t="shared" si="7"/>
        <v>8.4654119834238983E-2</v>
      </c>
    </row>
    <row r="42" spans="1:16" ht="20.100000000000001" customHeight="1" x14ac:dyDescent="0.25">
      <c r="A42" s="44" t="s">
        <v>175</v>
      </c>
      <c r="B42" s="24">
        <v>1085.44</v>
      </c>
      <c r="C42" s="160">
        <v>3216.05</v>
      </c>
      <c r="D42" s="309">
        <f t="shared" si="12"/>
        <v>2.7481184285514281E-2</v>
      </c>
      <c r="E42" s="259">
        <f t="shared" si="13"/>
        <v>9.5523816426039118E-2</v>
      </c>
      <c r="F42" s="64">
        <f t="shared" si="18"/>
        <v>1.9628998378537736</v>
      </c>
      <c r="H42" s="24">
        <v>272.31600000000003</v>
      </c>
      <c r="I42" s="160">
        <v>746.95799999999997</v>
      </c>
      <c r="J42" s="309">
        <f t="shared" si="14"/>
        <v>3.2667497761514175E-2</v>
      </c>
      <c r="K42" s="259">
        <f t="shared" si="15"/>
        <v>9.5559226896458377E-2</v>
      </c>
      <c r="L42" s="64">
        <f t="shared" si="16"/>
        <v>1.7429824174855679</v>
      </c>
      <c r="N42" s="39">
        <f t="shared" si="17"/>
        <v>2.5088074882075473</v>
      </c>
      <c r="O42" s="173">
        <f t="shared" si="17"/>
        <v>2.3225944870260098</v>
      </c>
      <c r="P42" s="64">
        <f t="shared" si="7"/>
        <v>-7.4223710689966083E-2</v>
      </c>
    </row>
    <row r="43" spans="1:16" ht="20.100000000000001" customHeight="1" x14ac:dyDescent="0.25">
      <c r="A43" s="44" t="s">
        <v>174</v>
      </c>
      <c r="B43" s="24">
        <v>1447.9399999999998</v>
      </c>
      <c r="C43" s="160">
        <v>1443.18</v>
      </c>
      <c r="D43" s="309">
        <f t="shared" si="12"/>
        <v>3.6658964083106885E-2</v>
      </c>
      <c r="E43" s="259">
        <f t="shared" si="13"/>
        <v>4.2865646177681044E-2</v>
      </c>
      <c r="F43" s="64">
        <f t="shared" si="18"/>
        <v>-3.2874290371146348E-3</v>
      </c>
      <c r="H43" s="24">
        <v>435.83899999999994</v>
      </c>
      <c r="I43" s="160">
        <v>562.06400000000008</v>
      </c>
      <c r="J43" s="309">
        <f t="shared" si="14"/>
        <v>5.2283999312859229E-2</v>
      </c>
      <c r="K43" s="259">
        <f t="shared" si="15"/>
        <v>7.1905517186148335E-2</v>
      </c>
      <c r="L43" s="64">
        <f t="shared" si="16"/>
        <v>0.28961382528869639</v>
      </c>
      <c r="N43" s="39">
        <f t="shared" si="17"/>
        <v>3.0100625716535219</v>
      </c>
      <c r="O43" s="173">
        <f t="shared" si="17"/>
        <v>3.8946215995232754</v>
      </c>
      <c r="P43" s="64">
        <f t="shared" si="7"/>
        <v>0.29386732229417989</v>
      </c>
    </row>
    <row r="44" spans="1:16" ht="20.100000000000001" customHeight="1" x14ac:dyDescent="0.25">
      <c r="A44" s="44" t="s">
        <v>170</v>
      </c>
      <c r="B44" s="24">
        <v>926.19</v>
      </c>
      <c r="C44" s="160">
        <v>1217.08</v>
      </c>
      <c r="D44" s="309">
        <f t="shared" si="12"/>
        <v>2.3449290677882213E-2</v>
      </c>
      <c r="E44" s="259">
        <f t="shared" si="13"/>
        <v>3.6149974812519602E-2</v>
      </c>
      <c r="F44" s="64">
        <f t="shared" si="18"/>
        <v>0.31407162677204448</v>
      </c>
      <c r="H44" s="24">
        <v>219.89999999999998</v>
      </c>
      <c r="I44" s="160">
        <v>301.57100000000003</v>
      </c>
      <c r="J44" s="309">
        <f t="shared" si="14"/>
        <v>2.6379583857566086E-2</v>
      </c>
      <c r="K44" s="259">
        <f t="shared" si="15"/>
        <v>3.8580337334082844E-2</v>
      </c>
      <c r="L44" s="64">
        <f t="shared" si="16"/>
        <v>0.37140063665302436</v>
      </c>
      <c r="N44" s="39">
        <f t="shared" si="17"/>
        <v>2.3742428659346353</v>
      </c>
      <c r="O44" s="173">
        <f t="shared" si="17"/>
        <v>2.4778239721300164</v>
      </c>
      <c r="P44" s="64">
        <f t="shared" si="7"/>
        <v>4.3627005342019104E-2</v>
      </c>
    </row>
    <row r="45" spans="1:16" ht="20.100000000000001" customHeight="1" x14ac:dyDescent="0.25">
      <c r="A45" s="44" t="s">
        <v>192</v>
      </c>
      <c r="B45" s="24">
        <v>2130.5899999999997</v>
      </c>
      <c r="C45" s="160">
        <v>1435</v>
      </c>
      <c r="D45" s="309">
        <f t="shared" si="12"/>
        <v>5.3942305817800948E-2</v>
      </c>
      <c r="E45" s="259">
        <f t="shared" si="13"/>
        <v>4.2622682038950303E-2</v>
      </c>
      <c r="F45" s="64">
        <f t="shared" si="18"/>
        <v>-0.32647764234320059</v>
      </c>
      <c r="H45" s="24">
        <v>344.95100000000002</v>
      </c>
      <c r="I45" s="160">
        <v>198.97800000000001</v>
      </c>
      <c r="J45" s="309">
        <f t="shared" si="14"/>
        <v>4.1380917831974895E-2</v>
      </c>
      <c r="K45" s="259">
        <f t="shared" si="15"/>
        <v>2.5455492610566451E-2</v>
      </c>
      <c r="L45" s="64">
        <f t="shared" si="16"/>
        <v>-0.42317024736846681</v>
      </c>
      <c r="N45" s="39">
        <f t="shared" si="17"/>
        <v>1.619039796488297</v>
      </c>
      <c r="O45" s="173">
        <f t="shared" si="17"/>
        <v>1.3866062717770036</v>
      </c>
      <c r="P45" s="64">
        <f t="shared" si="7"/>
        <v>-0.14356257654409887</v>
      </c>
    </row>
    <row r="46" spans="1:16" ht="20.100000000000001" customHeight="1" x14ac:dyDescent="0.25">
      <c r="A46" s="44" t="s">
        <v>169</v>
      </c>
      <c r="B46" s="24">
        <v>635.87</v>
      </c>
      <c r="C46" s="160">
        <v>533.15</v>
      </c>
      <c r="D46" s="309">
        <f t="shared" si="12"/>
        <v>1.6098965075573006E-2</v>
      </c>
      <c r="E46" s="259">
        <f t="shared" si="13"/>
        <v>1.5835737232798852E-2</v>
      </c>
      <c r="F46" s="64">
        <f t="shared" si="18"/>
        <v>-0.16154245364618558</v>
      </c>
      <c r="H46" s="24">
        <v>200.75200000000001</v>
      </c>
      <c r="I46" s="160">
        <v>181.49299999999999</v>
      </c>
      <c r="J46" s="309">
        <f t="shared" si="14"/>
        <v>2.4082556701110085E-2</v>
      </c>
      <c r="K46" s="259">
        <f t="shared" si="15"/>
        <v>2.3218615728218883E-2</v>
      </c>
      <c r="L46" s="64">
        <f t="shared" si="16"/>
        <v>-9.5934287080577094E-2</v>
      </c>
      <c r="N46" s="39">
        <f t="shared" si="17"/>
        <v>3.1571233113686761</v>
      </c>
      <c r="O46" s="173">
        <f t="shared" si="17"/>
        <v>3.4041639313514023</v>
      </c>
      <c r="P46" s="64">
        <f t="shared" si="7"/>
        <v>7.8248644610472678E-2</v>
      </c>
    </row>
    <row r="47" spans="1:16" ht="20.100000000000001" customHeight="1" x14ac:dyDescent="0.25">
      <c r="A47" s="44" t="s">
        <v>177</v>
      </c>
      <c r="B47" s="24">
        <v>543.54</v>
      </c>
      <c r="C47" s="160">
        <v>559.54</v>
      </c>
      <c r="D47" s="309">
        <f t="shared" si="12"/>
        <v>1.3761352913609623E-2</v>
      </c>
      <c r="E47" s="259">
        <f t="shared" si="13"/>
        <v>1.6619578751271256E-2</v>
      </c>
      <c r="F47" s="64">
        <f t="shared" si="18"/>
        <v>2.9436655995878871E-2</v>
      </c>
      <c r="H47" s="24">
        <v>153.74700000000001</v>
      </c>
      <c r="I47" s="160">
        <v>163.98700000000002</v>
      </c>
      <c r="J47" s="309">
        <f t="shared" si="14"/>
        <v>1.8443755704180144E-2</v>
      </c>
      <c r="K47" s="259">
        <f t="shared" si="15"/>
        <v>2.0979052290851053E-2</v>
      </c>
      <c r="L47" s="64">
        <f t="shared" si="16"/>
        <v>6.6602925585539929E-2</v>
      </c>
      <c r="N47" s="39">
        <f t="shared" si="17"/>
        <v>2.8286234683739933</v>
      </c>
      <c r="O47" s="173">
        <f t="shared" si="17"/>
        <v>2.9307466847767816</v>
      </c>
      <c r="P47" s="64">
        <f t="shared" si="7"/>
        <v>3.6103503186124965E-2</v>
      </c>
    </row>
    <row r="48" spans="1:16" ht="20.100000000000001" customHeight="1" x14ac:dyDescent="0.25">
      <c r="A48" s="44" t="s">
        <v>180</v>
      </c>
      <c r="B48" s="24">
        <v>376.65</v>
      </c>
      <c r="C48" s="160">
        <v>463.76000000000005</v>
      </c>
      <c r="D48" s="309">
        <f t="shared" si="12"/>
        <v>9.5360296848641581E-3</v>
      </c>
      <c r="E48" s="259">
        <f t="shared" si="13"/>
        <v>1.377470036403038E-2</v>
      </c>
      <c r="F48" s="64">
        <f t="shared" si="18"/>
        <v>0.23127572016460926</v>
      </c>
      <c r="H48" s="24">
        <v>106.946</v>
      </c>
      <c r="I48" s="160">
        <v>131.518</v>
      </c>
      <c r="J48" s="309">
        <f t="shared" si="14"/>
        <v>1.282942689964194E-2</v>
      </c>
      <c r="K48" s="259">
        <f t="shared" si="15"/>
        <v>1.6825254435950097E-2</v>
      </c>
      <c r="L48" s="64">
        <f t="shared" si="16"/>
        <v>0.22976081386868141</v>
      </c>
      <c r="N48" s="39">
        <f t="shared" si="17"/>
        <v>2.8393999734501527</v>
      </c>
      <c r="O48" s="173">
        <f t="shared" si="17"/>
        <v>2.8359065033638089</v>
      </c>
      <c r="P48" s="64">
        <f t="shared" si="7"/>
        <v>-1.2303550464920611E-3</v>
      </c>
    </row>
    <row r="49" spans="1:16" ht="20.100000000000001" customHeight="1" x14ac:dyDescent="0.25">
      <c r="A49" s="44" t="s">
        <v>188</v>
      </c>
      <c r="B49" s="24">
        <v>365.96999999999997</v>
      </c>
      <c r="C49" s="160">
        <v>451.20000000000005</v>
      </c>
      <c r="D49" s="309">
        <f t="shared" si="12"/>
        <v>9.2656333035171547E-3</v>
      </c>
      <c r="E49" s="259">
        <f t="shared" si="13"/>
        <v>1.3401640512874131E-2</v>
      </c>
      <c r="F49" s="64">
        <f t="shared" si="18"/>
        <v>0.23288794163456045</v>
      </c>
      <c r="H49" s="24">
        <v>83.891000000000005</v>
      </c>
      <c r="I49" s="160">
        <v>106.75000000000001</v>
      </c>
      <c r="J49" s="309">
        <f t="shared" si="14"/>
        <v>1.0063709274193164E-2</v>
      </c>
      <c r="K49" s="259">
        <f t="shared" si="15"/>
        <v>1.3656654686337026E-2</v>
      </c>
      <c r="L49" s="64">
        <f t="shared" si="16"/>
        <v>0.27248453350180601</v>
      </c>
      <c r="N49" s="39">
        <f t="shared" si="17"/>
        <v>2.2922917179003748</v>
      </c>
      <c r="O49" s="173">
        <f t="shared" si="17"/>
        <v>2.365913120567376</v>
      </c>
      <c r="P49" s="64">
        <f t="shared" si="7"/>
        <v>3.2116943097641508E-2</v>
      </c>
    </row>
    <row r="50" spans="1:16" ht="20.100000000000001" customHeight="1" x14ac:dyDescent="0.25">
      <c r="A50" s="44" t="s">
        <v>176</v>
      </c>
      <c r="B50" s="24">
        <v>260.41999999999996</v>
      </c>
      <c r="C50" s="160">
        <v>373.44</v>
      </c>
      <c r="D50" s="309">
        <f t="shared" si="12"/>
        <v>6.5933170065905324E-3</v>
      </c>
      <c r="E50" s="259">
        <f t="shared" si="13"/>
        <v>1.1091996084059653E-2</v>
      </c>
      <c r="F50" s="64">
        <f t="shared" si="18"/>
        <v>0.43399124491206537</v>
      </c>
      <c r="H50" s="24">
        <v>61.424000000000007</v>
      </c>
      <c r="I50" s="160">
        <v>91.702000000000012</v>
      </c>
      <c r="J50" s="309">
        <f t="shared" si="14"/>
        <v>7.3685291444617529E-3</v>
      </c>
      <c r="K50" s="259">
        <f t="shared" si="15"/>
        <v>1.1731546117531411E-2</v>
      </c>
      <c r="L50" s="64">
        <f t="shared" si="16"/>
        <v>0.49293435790570467</v>
      </c>
      <c r="N50" s="39">
        <f t="shared" si="17"/>
        <v>2.3586514092619622</v>
      </c>
      <c r="O50" s="173">
        <f t="shared" si="17"/>
        <v>2.4556019708654673</v>
      </c>
      <c r="P50" s="64">
        <f t="shared" si="7"/>
        <v>4.1104234912712943E-2</v>
      </c>
    </row>
    <row r="51" spans="1:16" ht="20.100000000000001" customHeight="1" x14ac:dyDescent="0.25">
      <c r="A51" s="44" t="s">
        <v>195</v>
      </c>
      <c r="B51" s="24">
        <v>259.83000000000004</v>
      </c>
      <c r="C51" s="160">
        <v>246.09000000000003</v>
      </c>
      <c r="D51" s="309">
        <f t="shared" si="12"/>
        <v>6.5783793787820384E-3</v>
      </c>
      <c r="E51" s="259">
        <f t="shared" si="13"/>
        <v>7.3094186919618687E-3</v>
      </c>
      <c r="F51" s="64">
        <f t="shared" si="18"/>
        <v>-5.2880729707885953E-2</v>
      </c>
      <c r="H51" s="24">
        <v>62.043000000000006</v>
      </c>
      <c r="I51" s="160">
        <v>56.689</v>
      </c>
      <c r="J51" s="309">
        <f t="shared" si="14"/>
        <v>7.4427854537288448E-3</v>
      </c>
      <c r="K51" s="259">
        <f t="shared" si="15"/>
        <v>7.2522913116043058E-3</v>
      </c>
      <c r="L51" s="64">
        <f t="shared" si="16"/>
        <v>-8.6294988959270277E-2</v>
      </c>
      <c r="N51" s="39">
        <f t="shared" si="17"/>
        <v>2.3878305045606742</v>
      </c>
      <c r="O51" s="173">
        <f t="shared" si="17"/>
        <v>2.3035881181681495</v>
      </c>
      <c r="P51" s="64">
        <f t="shared" si="7"/>
        <v>-3.5279885331737211E-2</v>
      </c>
    </row>
    <row r="52" spans="1:16" ht="20.100000000000001" customHeight="1" x14ac:dyDescent="0.25">
      <c r="A52" s="44" t="s">
        <v>190</v>
      </c>
      <c r="B52" s="24">
        <v>139.22999999999999</v>
      </c>
      <c r="C52" s="160">
        <v>211.45</v>
      </c>
      <c r="D52" s="309">
        <f t="shared" si="12"/>
        <v>3.5250269826726053E-3</v>
      </c>
      <c r="E52" s="259">
        <f t="shared" si="13"/>
        <v>6.2805338795373106E-3</v>
      </c>
      <c r="F52" s="64">
        <f t="shared" si="18"/>
        <v>0.51871004812181287</v>
      </c>
      <c r="H52" s="24">
        <v>35.853999999999999</v>
      </c>
      <c r="I52" s="160">
        <v>52.302000000000007</v>
      </c>
      <c r="J52" s="309">
        <f t="shared" si="14"/>
        <v>4.3011077745756E-3</v>
      </c>
      <c r="K52" s="259">
        <f t="shared" si="15"/>
        <v>6.6910571747522173E-3</v>
      </c>
      <c r="L52" s="64">
        <f t="shared" si="16"/>
        <v>0.45874937245495645</v>
      </c>
      <c r="N52" s="39">
        <f t="shared" si="17"/>
        <v>2.5751633986928106</v>
      </c>
      <c r="O52" s="173">
        <f t="shared" si="17"/>
        <v>2.4734925514305988</v>
      </c>
      <c r="P52" s="64">
        <f t="shared" si="7"/>
        <v>-3.9481318860706639E-2</v>
      </c>
    </row>
    <row r="53" spans="1:16" ht="20.100000000000001" customHeight="1" x14ac:dyDescent="0.25">
      <c r="A53" s="44" t="s">
        <v>194</v>
      </c>
      <c r="B53" s="24">
        <v>8.49</v>
      </c>
      <c r="C53" s="160">
        <v>56.81</v>
      </c>
      <c r="D53" s="309">
        <f t="shared" si="12"/>
        <v>2.149499323629277E-4</v>
      </c>
      <c r="E53" s="259">
        <f t="shared" si="13"/>
        <v>1.6873829732632522E-3</v>
      </c>
      <c r="F53" s="64">
        <f t="shared" si="18"/>
        <v>5.6914016489988217</v>
      </c>
      <c r="H53" s="24">
        <v>6.3049999999999997</v>
      </c>
      <c r="I53" s="160">
        <v>29.191000000000003</v>
      </c>
      <c r="J53" s="309">
        <f t="shared" si="14"/>
        <v>7.5635869132312044E-4</v>
      </c>
      <c r="K53" s="259">
        <f t="shared" si="15"/>
        <v>3.7344394093570409E-3</v>
      </c>
      <c r="L53" s="64">
        <f t="shared" si="16"/>
        <v>3.6298176050753375</v>
      </c>
      <c r="N53" s="39">
        <f t="shared" si="17"/>
        <v>7.4263839811542987</v>
      </c>
      <c r="O53" s="173">
        <f t="shared" si="17"/>
        <v>5.1383559232529485</v>
      </c>
      <c r="P53" s="64">
        <f t="shared" si="7"/>
        <v>-0.30809449978719211</v>
      </c>
    </row>
    <row r="54" spans="1:16" ht="20.100000000000001" customHeight="1" x14ac:dyDescent="0.25">
      <c r="A54" s="44" t="s">
        <v>189</v>
      </c>
      <c r="B54" s="24">
        <v>77.440000000000012</v>
      </c>
      <c r="C54" s="160">
        <v>102.2</v>
      </c>
      <c r="D54" s="309">
        <f t="shared" si="12"/>
        <v>1.9606269448981298E-3</v>
      </c>
      <c r="E54" s="259">
        <f t="shared" si="13"/>
        <v>3.0355666232618267E-3</v>
      </c>
      <c r="F54" s="64">
        <f t="shared" si="18"/>
        <v>0.31973140495867752</v>
      </c>
      <c r="H54" s="24">
        <v>18.45</v>
      </c>
      <c r="I54" s="160">
        <v>23.292000000000002</v>
      </c>
      <c r="J54" s="309">
        <f t="shared" si="14"/>
        <v>2.2132938707234849E-3</v>
      </c>
      <c r="K54" s="259">
        <f t="shared" si="15"/>
        <v>2.9797733110460143E-3</v>
      </c>
      <c r="L54" s="64">
        <f t="shared" si="16"/>
        <v>0.26243902439024402</v>
      </c>
      <c r="N54" s="39">
        <f t="shared" si="17"/>
        <v>2.3824896694214872</v>
      </c>
      <c r="O54" s="173">
        <f t="shared" si="17"/>
        <v>2.2790606653620356</v>
      </c>
      <c r="P54" s="64">
        <f t="shared" si="7"/>
        <v>-4.341215216457419E-2</v>
      </c>
    </row>
    <row r="55" spans="1:16" ht="20.100000000000001" customHeight="1" x14ac:dyDescent="0.25">
      <c r="A55" s="44" t="s">
        <v>191</v>
      </c>
      <c r="B55" s="24">
        <v>67.92</v>
      </c>
      <c r="C55" s="160">
        <v>58.55</v>
      </c>
      <c r="D55" s="309">
        <f t="shared" si="12"/>
        <v>1.7195994589034216E-3</v>
      </c>
      <c r="E55" s="259">
        <f t="shared" si="13"/>
        <v>1.7390648316240698E-3</v>
      </c>
      <c r="F55" s="64">
        <f t="shared" si="18"/>
        <v>-0.13795641931684341</v>
      </c>
      <c r="H55" s="24">
        <v>18.427000000000003</v>
      </c>
      <c r="I55" s="160">
        <v>15.34</v>
      </c>
      <c r="J55" s="309">
        <f t="shared" si="14"/>
        <v>2.2105347509930439E-3</v>
      </c>
      <c r="K55" s="259">
        <f t="shared" si="15"/>
        <v>1.9624644767064167E-3</v>
      </c>
      <c r="L55" s="64">
        <f t="shared" si="16"/>
        <v>-0.16752591306235431</v>
      </c>
      <c r="N55" s="39">
        <f t="shared" ref="N55:N56" si="19">(H55/B55)*10</f>
        <v>2.7130447585394584</v>
      </c>
      <c r="O55" s="173">
        <f t="shared" ref="O55:O59" si="20">(I55/C55)*10</f>
        <v>2.6199829205806999</v>
      </c>
      <c r="P55" s="64">
        <f t="shared" ref="P55:P56" si="21">(O55-N55)/N55</f>
        <v>-3.4301622804357043E-2</v>
      </c>
    </row>
    <row r="56" spans="1:16" ht="20.100000000000001" customHeight="1" x14ac:dyDescent="0.25">
      <c r="A56" s="44" t="s">
        <v>193</v>
      </c>
      <c r="B56" s="24">
        <v>36.32</v>
      </c>
      <c r="C56" s="160">
        <v>42.67</v>
      </c>
      <c r="D56" s="309">
        <f t="shared" si="12"/>
        <v>9.1955024068569305E-4</v>
      </c>
      <c r="E56" s="259">
        <f t="shared" si="13"/>
        <v>1.2673936185379857E-3</v>
      </c>
      <c r="F56" s="64">
        <f t="shared" si="18"/>
        <v>0.17483480176211458</v>
      </c>
      <c r="H56" s="24">
        <v>11.898</v>
      </c>
      <c r="I56" s="160">
        <v>13.222</v>
      </c>
      <c r="J56" s="309">
        <f t="shared" si="14"/>
        <v>1.427304632729974E-3</v>
      </c>
      <c r="K56" s="259">
        <f t="shared" si="15"/>
        <v>1.6915062132341746E-3</v>
      </c>
      <c r="L56" s="64">
        <f t="shared" ref="L56:L57" si="22">(I56-H56)/H56</f>
        <v>0.11127920658934273</v>
      </c>
      <c r="N56" s="39">
        <f t="shared" si="19"/>
        <v>3.2758810572687223</v>
      </c>
      <c r="O56" s="173">
        <f t="shared" si="20"/>
        <v>3.0986641668619637</v>
      </c>
      <c r="P56" s="64">
        <f t="shared" si="21"/>
        <v>-5.4097474025663742E-2</v>
      </c>
    </row>
    <row r="57" spans="1:16" ht="20.100000000000001" customHeight="1" x14ac:dyDescent="0.25">
      <c r="A57" s="44" t="s">
        <v>196</v>
      </c>
      <c r="B57" s="24">
        <v>90.75</v>
      </c>
      <c r="C57" s="160">
        <v>30.97</v>
      </c>
      <c r="D57" s="309">
        <f t="shared" si="12"/>
        <v>2.2976097010524955E-3</v>
      </c>
      <c r="E57" s="259">
        <f t="shared" si="13"/>
        <v>9.1987767438765915E-4</v>
      </c>
      <c r="F57" s="64">
        <f t="shared" si="18"/>
        <v>-0.65873278236914601</v>
      </c>
      <c r="H57" s="24">
        <v>34.838999999999999</v>
      </c>
      <c r="I57" s="160">
        <v>12.362</v>
      </c>
      <c r="J57" s="309">
        <f t="shared" si="14"/>
        <v>4.1793466212539558E-3</v>
      </c>
      <c r="K57" s="259">
        <f t="shared" si="15"/>
        <v>1.581485388594832E-3</v>
      </c>
      <c r="L57" s="64">
        <f t="shared" si="22"/>
        <v>-0.64516777175005013</v>
      </c>
      <c r="N57" s="39">
        <f t="shared" ref="N57:N58" si="23">(H57/B57)*10</f>
        <v>3.8390082644628096</v>
      </c>
      <c r="O57" s="173">
        <f t="shared" ref="O57:O58" si="24">(I57/C57)*10</f>
        <v>3.9916047788182114</v>
      </c>
      <c r="P57" s="64">
        <f t="shared" ref="P57:P58" si="25">(O57-N57)/N57</f>
        <v>3.9748941352371517E-2</v>
      </c>
    </row>
    <row r="58" spans="1:16" ht="20.100000000000001" customHeight="1" x14ac:dyDescent="0.25">
      <c r="A58" s="44" t="s">
        <v>221</v>
      </c>
      <c r="B58" s="24">
        <v>40.78</v>
      </c>
      <c r="C58" s="160">
        <v>46.97</v>
      </c>
      <c r="D58" s="309">
        <f t="shared" si="12"/>
        <v>1.0324685797126255E-3</v>
      </c>
      <c r="E58" s="259">
        <f t="shared" si="13"/>
        <v>1.3951131535675928E-3</v>
      </c>
      <c r="F58" s="64">
        <f t="shared" si="18"/>
        <v>0.15179009318293274</v>
      </c>
      <c r="H58" s="24">
        <v>12.448</v>
      </c>
      <c r="I58" s="160">
        <v>11.871</v>
      </c>
      <c r="J58" s="309">
        <f t="shared" si="14"/>
        <v>1.493283582805742E-3</v>
      </c>
      <c r="K58" s="259">
        <f t="shared" si="15"/>
        <v>1.5186711735972536E-3</v>
      </c>
      <c r="L58" s="64">
        <f t="shared" si="16"/>
        <v>-4.6352827763496141E-2</v>
      </c>
      <c r="N58" s="39">
        <f t="shared" si="23"/>
        <v>3.0524767042667977</v>
      </c>
      <c r="O58" s="173">
        <f t="shared" si="24"/>
        <v>2.527357888013626</v>
      </c>
      <c r="P58" s="64">
        <f t="shared" si="25"/>
        <v>-0.17203040911635878</v>
      </c>
    </row>
    <row r="59" spans="1:16" ht="20.100000000000001" customHeight="1" x14ac:dyDescent="0.25">
      <c r="A59" s="44" t="s">
        <v>198</v>
      </c>
      <c r="B59" s="24"/>
      <c r="C59" s="160">
        <v>7.77</v>
      </c>
      <c r="D59" s="309">
        <f t="shared" ref="D59" si="26">B59/$B$62</f>
        <v>0</v>
      </c>
      <c r="E59" s="259">
        <f t="shared" ref="E59" si="27">C59/$C$62</f>
        <v>2.3078622957675528E-4</v>
      </c>
      <c r="F59" s="64"/>
      <c r="H59" s="24"/>
      <c r="I59" s="160">
        <v>6.1579999999999995</v>
      </c>
      <c r="J59" s="309">
        <f t="shared" ref="J59:J60" si="28">H59/$H$62</f>
        <v>0</v>
      </c>
      <c r="K59" s="259">
        <f t="shared" ref="K59:K60" si="29">I59/$I$62</f>
        <v>7.8780027689427071E-4</v>
      </c>
      <c r="L59" s="64"/>
      <c r="N59" s="39"/>
      <c r="O59" s="173">
        <f t="shared" si="20"/>
        <v>7.9253539253539254</v>
      </c>
      <c r="P59" s="64"/>
    </row>
    <row r="60" spans="1:16" ht="20.100000000000001" customHeight="1" x14ac:dyDescent="0.25">
      <c r="A60" s="44" t="s">
        <v>179</v>
      </c>
      <c r="B60" s="24">
        <v>13.6</v>
      </c>
      <c r="C60" s="160">
        <v>8.18</v>
      </c>
      <c r="D60" s="309">
        <f t="shared" si="12"/>
        <v>3.4432497999244008E-4</v>
      </c>
      <c r="E60" s="259">
        <f t="shared" si="13"/>
        <v>2.4296413873074109E-4</v>
      </c>
      <c r="F60" s="64">
        <f t="shared" si="18"/>
        <v>-0.39852941176470591</v>
      </c>
      <c r="H60" s="24">
        <v>6.2080000000000002</v>
      </c>
      <c r="I60" s="160">
        <v>4.62</v>
      </c>
      <c r="J60" s="309">
        <f t="shared" si="28"/>
        <v>7.447224037643032E-4</v>
      </c>
      <c r="K60" s="259">
        <f t="shared" si="29"/>
        <v>5.9104210445786473E-4</v>
      </c>
      <c r="L60" s="64">
        <f t="shared" ref="L60" si="30">(I60-H60)/H60</f>
        <v>-0.25579896907216493</v>
      </c>
      <c r="N60" s="39">
        <f t="shared" ref="N60" si="31">(H60/B60)*10</f>
        <v>4.5647058823529409</v>
      </c>
      <c r="O60" s="173">
        <f t="shared" ref="O60" si="32">(I60/C60)*10</f>
        <v>5.6479217603911982</v>
      </c>
      <c r="P60" s="64">
        <f t="shared" ref="P60" si="33">(O60-N60)/N60</f>
        <v>0.23730244750838111</v>
      </c>
    </row>
    <row r="61" spans="1:16" ht="20.100000000000001" customHeight="1" thickBot="1" x14ac:dyDescent="0.3">
      <c r="A61" s="13" t="s">
        <v>17</v>
      </c>
      <c r="B61" s="24">
        <f>B62-SUM(B39:B60)</f>
        <v>10.049999999995634</v>
      </c>
      <c r="C61" s="160">
        <f>C62-SUM(C39:C60)</f>
        <v>22.980000000003201</v>
      </c>
      <c r="D61" s="309">
        <f t="shared" si="12"/>
        <v>2.544460330090088E-4</v>
      </c>
      <c r="E61" s="259">
        <f t="shared" si="13"/>
        <v>6.8255695697227482E-4</v>
      </c>
      <c r="F61" s="64">
        <f t="shared" si="18"/>
        <v>1.2865671641804164</v>
      </c>
      <c r="H61" s="24">
        <f>H62-SUM(H39:H60)</f>
        <v>3.9349999999994907</v>
      </c>
      <c r="I61" s="160">
        <f>I62-SUM(I39:I60)</f>
        <v>8.251999999999498</v>
      </c>
      <c r="J61" s="309">
        <f t="shared" si="14"/>
        <v>4.7204939736020517E-4</v>
      </c>
      <c r="K61" s="259">
        <f t="shared" si="15"/>
        <v>1.055688191771862E-3</v>
      </c>
      <c r="L61" s="64">
        <f t="shared" si="16"/>
        <v>1.097077509530004</v>
      </c>
      <c r="N61" s="39">
        <f t="shared" si="17"/>
        <v>3.9154228855733333</v>
      </c>
      <c r="O61" s="173">
        <f t="shared" si="17"/>
        <v>3.5909486510001516</v>
      </c>
      <c r="P61" s="64">
        <f t="shared" si="7"/>
        <v>-8.2870801968474753E-2</v>
      </c>
    </row>
    <row r="62" spans="1:16" ht="26.25" customHeight="1" thickBot="1" x14ac:dyDescent="0.3">
      <c r="A62" s="17" t="s">
        <v>18</v>
      </c>
      <c r="B62" s="46">
        <v>39497.569999999992</v>
      </c>
      <c r="C62" s="171">
        <v>33667.519999999997</v>
      </c>
      <c r="D62" s="315">
        <f>SUM(D39:D61)</f>
        <v>1</v>
      </c>
      <c r="E62" s="316">
        <f>SUM(E39:E61)</f>
        <v>1.0000000000000002</v>
      </c>
      <c r="F62" s="69">
        <f t="shared" si="18"/>
        <v>-0.14760528305918558</v>
      </c>
      <c r="G62" s="2"/>
      <c r="H62" s="46">
        <v>8335.9919999999984</v>
      </c>
      <c r="I62" s="171">
        <v>7816.7020000000002</v>
      </c>
      <c r="J62" s="315">
        <f>SUM(J39:J61)</f>
        <v>1.0000000000000002</v>
      </c>
      <c r="K62" s="316">
        <f>SUM(K39:K61)</f>
        <v>1</v>
      </c>
      <c r="L62" s="69">
        <f t="shared" si="16"/>
        <v>-6.2294925426991561E-2</v>
      </c>
      <c r="M62" s="2"/>
      <c r="N62" s="34">
        <f t="shared" si="17"/>
        <v>2.1105075578067209</v>
      </c>
      <c r="O62" s="166">
        <f t="shared" si="17"/>
        <v>2.3217338253604662</v>
      </c>
      <c r="P62" s="69">
        <f t="shared" si="7"/>
        <v>0.10008316093085001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L37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14988.310000000001</v>
      </c>
      <c r="C68" s="167">
        <v>15272.25</v>
      </c>
      <c r="D68" s="309">
        <f>B68/$B$96</f>
        <v>0.40244625770043829</v>
      </c>
      <c r="E68" s="308">
        <f>C68/$C$96</f>
        <v>0.36662732865278186</v>
      </c>
      <c r="F68" s="73">
        <f t="shared" ref="F68:F94" si="34">(C68-B68)/B68</f>
        <v>1.8944097099672923E-2</v>
      </c>
      <c r="H68" s="24">
        <v>3885.8539999999998</v>
      </c>
      <c r="I68" s="167">
        <v>4239.0700000000006</v>
      </c>
      <c r="J68" s="307">
        <f>H68/$H$96</f>
        <v>0.41004467818830698</v>
      </c>
      <c r="K68" s="308">
        <f>I68/$I$96</f>
        <v>0.37903091469584715</v>
      </c>
      <c r="L68" s="73">
        <f t="shared" ref="L68:L96" si="35">(I68-H68)/H68</f>
        <v>9.0897908156096663E-2</v>
      </c>
      <c r="N68" s="48">
        <f t="shared" ref="N68:O96" si="36">(H68/B68)*10</f>
        <v>2.592589825003619</v>
      </c>
      <c r="O68" s="169">
        <f t="shared" si="36"/>
        <v>2.7756682872530245</v>
      </c>
      <c r="P68" s="73">
        <f t="shared" si="7"/>
        <v>7.0616053678737994E-2</v>
      </c>
    </row>
    <row r="69" spans="1:16" ht="20.100000000000001" customHeight="1" x14ac:dyDescent="0.25">
      <c r="A69" s="44" t="s">
        <v>166</v>
      </c>
      <c r="B69" s="24">
        <v>6138.73</v>
      </c>
      <c r="C69" s="160">
        <v>7742.6900000000005</v>
      </c>
      <c r="D69" s="309">
        <f t="shared" ref="D69:D95" si="37">B69/$B$96</f>
        <v>0.16482905114275134</v>
      </c>
      <c r="E69" s="259">
        <f t="shared" ref="E69:E95" si="38">C69/$C$96</f>
        <v>0.18587187554463866</v>
      </c>
      <c r="F69" s="64">
        <f t="shared" si="34"/>
        <v>0.26128531471493305</v>
      </c>
      <c r="H69" s="24">
        <v>1394.2570000000001</v>
      </c>
      <c r="I69" s="160">
        <v>1693.2459999999999</v>
      </c>
      <c r="J69" s="258">
        <f t="shared" ref="J69:J96" si="39">H69/$H$96</f>
        <v>0.14712535851238734</v>
      </c>
      <c r="K69" s="259">
        <f t="shared" ref="K69:K96" si="40">I69/$I$96</f>
        <v>0.15139938245536974</v>
      </c>
      <c r="L69" s="64">
        <f t="shared" si="35"/>
        <v>0.21444324826771521</v>
      </c>
      <c r="N69" s="47">
        <f t="shared" si="36"/>
        <v>2.2712466585107998</v>
      </c>
      <c r="O69" s="163">
        <f t="shared" si="36"/>
        <v>2.1868962853995186</v>
      </c>
      <c r="P69" s="64">
        <f t="shared" si="7"/>
        <v>-3.713835870498873E-2</v>
      </c>
    </row>
    <row r="70" spans="1:16" ht="20.100000000000001" customHeight="1" x14ac:dyDescent="0.25">
      <c r="A70" s="44" t="s">
        <v>165</v>
      </c>
      <c r="B70" s="24">
        <v>3241.42</v>
      </c>
      <c r="C70" s="160">
        <v>4983.1400000000003</v>
      </c>
      <c r="D70" s="309">
        <f t="shared" si="37"/>
        <v>8.70343186546952E-2</v>
      </c>
      <c r="E70" s="259">
        <f t="shared" si="38"/>
        <v>0.11962581194668917</v>
      </c>
      <c r="F70" s="64">
        <f t="shared" si="34"/>
        <v>0.53733240369961321</v>
      </c>
      <c r="H70" s="24">
        <v>975.59899999999993</v>
      </c>
      <c r="I70" s="160">
        <v>1620.6990000000001</v>
      </c>
      <c r="J70" s="258">
        <f t="shared" si="39"/>
        <v>0.10294755747278053</v>
      </c>
      <c r="K70" s="259">
        <f t="shared" si="40"/>
        <v>0.14491268707915761</v>
      </c>
      <c r="L70" s="64">
        <f t="shared" si="35"/>
        <v>0.66123479011356123</v>
      </c>
      <c r="N70" s="47">
        <f t="shared" si="36"/>
        <v>3.0097889196710081</v>
      </c>
      <c r="O70" s="163">
        <f t="shared" si="36"/>
        <v>3.2523649746946703</v>
      </c>
      <c r="P70" s="64">
        <f t="shared" si="7"/>
        <v>8.0595703385796746E-2</v>
      </c>
    </row>
    <row r="71" spans="1:16" ht="20.100000000000001" customHeight="1" x14ac:dyDescent="0.25">
      <c r="A71" s="44" t="s">
        <v>167</v>
      </c>
      <c r="B71" s="24">
        <v>3278.33</v>
      </c>
      <c r="C71" s="160">
        <v>3489.7599999999998</v>
      </c>
      <c r="D71" s="309">
        <f t="shared" si="37"/>
        <v>8.8025377111033712E-2</v>
      </c>
      <c r="E71" s="259">
        <f t="shared" si="38"/>
        <v>8.3775565908057556E-2</v>
      </c>
      <c r="F71" s="64">
        <f t="shared" si="34"/>
        <v>6.4493202331674923E-2</v>
      </c>
      <c r="H71" s="24">
        <v>714.33600000000001</v>
      </c>
      <c r="I71" s="160">
        <v>928.34300000000007</v>
      </c>
      <c r="J71" s="258">
        <f t="shared" si="39"/>
        <v>7.5378456122726811E-2</v>
      </c>
      <c r="K71" s="259">
        <f t="shared" si="40"/>
        <v>8.3006578433827888E-2</v>
      </c>
      <c r="L71" s="64">
        <f t="shared" si="35"/>
        <v>0.29958870895488965</v>
      </c>
      <c r="N71" s="47">
        <f t="shared" si="36"/>
        <v>2.1789630696116622</v>
      </c>
      <c r="O71" s="163">
        <f t="shared" si="36"/>
        <v>2.6601915317958831</v>
      </c>
      <c r="P71" s="64">
        <f t="shared" si="7"/>
        <v>0.22085205063617075</v>
      </c>
    </row>
    <row r="72" spans="1:16" ht="20.100000000000001" customHeight="1" x14ac:dyDescent="0.25">
      <c r="A72" s="44" t="s">
        <v>171</v>
      </c>
      <c r="B72" s="24">
        <v>2203.84</v>
      </c>
      <c r="C72" s="160">
        <v>2046.5200000000002</v>
      </c>
      <c r="D72" s="309">
        <f t="shared" si="37"/>
        <v>5.9174594105041459E-2</v>
      </c>
      <c r="E72" s="259">
        <f t="shared" si="38"/>
        <v>4.9128986274746107E-2</v>
      </c>
      <c r="F72" s="64">
        <f t="shared" si="34"/>
        <v>-7.1384492522143128E-2</v>
      </c>
      <c r="H72" s="24">
        <v>589.83699999999999</v>
      </c>
      <c r="I72" s="160">
        <v>599.40200000000004</v>
      </c>
      <c r="J72" s="258">
        <f t="shared" si="39"/>
        <v>6.2241021625762685E-2</v>
      </c>
      <c r="K72" s="259">
        <f t="shared" si="40"/>
        <v>5.3594747982581119E-2</v>
      </c>
      <c r="L72" s="64">
        <f t="shared" si="35"/>
        <v>1.6216344515518788E-2</v>
      </c>
      <c r="N72" s="47">
        <f t="shared" si="36"/>
        <v>2.6764057281835338</v>
      </c>
      <c r="O72" s="163">
        <f t="shared" si="36"/>
        <v>2.9288841545648219</v>
      </c>
      <c r="P72" s="64">
        <f t="shared" ref="P72:P86" si="41">(O72-N72)/N72</f>
        <v>9.4334884925180662E-2</v>
      </c>
    </row>
    <row r="73" spans="1:16" ht="20.100000000000001" customHeight="1" x14ac:dyDescent="0.25">
      <c r="A73" s="44" t="s">
        <v>181</v>
      </c>
      <c r="B73" s="24">
        <v>2062.27</v>
      </c>
      <c r="C73" s="160">
        <v>1380.81</v>
      </c>
      <c r="D73" s="309">
        <f t="shared" si="37"/>
        <v>5.5373343883859005E-2</v>
      </c>
      <c r="E73" s="259">
        <f t="shared" si="38"/>
        <v>3.3147878123855209E-2</v>
      </c>
      <c r="F73" s="64">
        <f t="shared" si="34"/>
        <v>-0.33044169774083898</v>
      </c>
      <c r="H73" s="24">
        <v>535.85300000000007</v>
      </c>
      <c r="I73" s="160">
        <v>355.697</v>
      </c>
      <c r="J73" s="258">
        <f t="shared" si="39"/>
        <v>5.6544499855434326E-2</v>
      </c>
      <c r="K73" s="259">
        <f t="shared" si="40"/>
        <v>3.1804183291280569E-2</v>
      </c>
      <c r="L73" s="64">
        <f t="shared" si="35"/>
        <v>-0.33620414553991496</v>
      </c>
      <c r="N73" s="47">
        <f t="shared" si="36"/>
        <v>2.5983649085716225</v>
      </c>
      <c r="O73" s="163">
        <f t="shared" si="36"/>
        <v>2.5760024912913435</v>
      </c>
      <c r="P73" s="64">
        <f t="shared" si="41"/>
        <v>-8.6063420909467617E-3</v>
      </c>
    </row>
    <row r="74" spans="1:16" ht="20.100000000000001" customHeight="1" x14ac:dyDescent="0.25">
      <c r="A74" s="44" t="s">
        <v>205</v>
      </c>
      <c r="B74" s="24">
        <v>74.25</v>
      </c>
      <c r="C74" s="160">
        <v>1446.06</v>
      </c>
      <c r="D74" s="309">
        <f t="shared" si="37"/>
        <v>1.9936627034173658E-3</v>
      </c>
      <c r="E74" s="259">
        <f t="shared" si="38"/>
        <v>3.4714276866319088E-2</v>
      </c>
      <c r="F74" s="64">
        <f t="shared" si="34"/>
        <v>18.475555555555555</v>
      </c>
      <c r="H74" s="24">
        <v>18.294</v>
      </c>
      <c r="I74" s="160">
        <v>311.404</v>
      </c>
      <c r="J74" s="258">
        <f t="shared" si="39"/>
        <v>1.9304269647745099E-3</v>
      </c>
      <c r="K74" s="259">
        <f t="shared" si="40"/>
        <v>2.784378247114239E-2</v>
      </c>
      <c r="L74" s="64">
        <f t="shared" si="35"/>
        <v>16.022193068765716</v>
      </c>
      <c r="N74" s="47">
        <f t="shared" si="36"/>
        <v>2.4638383838383842</v>
      </c>
      <c r="O74" s="163">
        <f t="shared" si="36"/>
        <v>2.1534652780659171</v>
      </c>
      <c r="P74" s="64">
        <f t="shared" si="41"/>
        <v>-0.12597137369413836</v>
      </c>
    </row>
    <row r="75" spans="1:16" ht="20.100000000000001" customHeight="1" x14ac:dyDescent="0.25">
      <c r="A75" s="44" t="s">
        <v>187</v>
      </c>
      <c r="B75" s="24">
        <v>1384.05</v>
      </c>
      <c r="C75" s="160">
        <v>978.07</v>
      </c>
      <c r="D75" s="309">
        <f t="shared" si="37"/>
        <v>3.7162678311983909E-2</v>
      </c>
      <c r="E75" s="259">
        <f t="shared" si="38"/>
        <v>2.3479656981481207E-2</v>
      </c>
      <c r="F75" s="64">
        <f t="shared" si="34"/>
        <v>-0.29332755319533249</v>
      </c>
      <c r="H75" s="24">
        <v>310.20499999999998</v>
      </c>
      <c r="I75" s="160">
        <v>206.98599999999999</v>
      </c>
      <c r="J75" s="258">
        <f t="shared" si="39"/>
        <v>3.2733579130199891E-2</v>
      </c>
      <c r="K75" s="259">
        <f t="shared" si="40"/>
        <v>1.8507383201795347E-2</v>
      </c>
      <c r="L75" s="64">
        <f t="shared" si="35"/>
        <v>-0.33274447542753988</v>
      </c>
      <c r="N75" s="47">
        <f t="shared" ref="N75" si="42">(H75/B75)*10</f>
        <v>2.2412846356706768</v>
      </c>
      <c r="O75" s="163">
        <f t="shared" ref="O75" si="43">(I75/C75)*10</f>
        <v>2.1162697966403221</v>
      </c>
      <c r="P75" s="64">
        <f t="shared" ref="P75" si="44">(O75-N75)/N75</f>
        <v>-5.5778207301611003E-2</v>
      </c>
    </row>
    <row r="76" spans="1:16" ht="20.100000000000001" customHeight="1" x14ac:dyDescent="0.25">
      <c r="A76" s="44" t="s">
        <v>178</v>
      </c>
      <c r="B76" s="24">
        <v>464.87000000000006</v>
      </c>
      <c r="C76" s="160">
        <v>576.75</v>
      </c>
      <c r="D76" s="309">
        <f t="shared" si="37"/>
        <v>1.2482073817341833E-2</v>
      </c>
      <c r="E76" s="259">
        <f t="shared" si="38"/>
        <v>1.3845524516720976E-2</v>
      </c>
      <c r="F76" s="64">
        <f t="shared" si="34"/>
        <v>0.24066943446554934</v>
      </c>
      <c r="H76" s="24">
        <v>199.88300000000001</v>
      </c>
      <c r="I76" s="160">
        <v>189.37299999999999</v>
      </c>
      <c r="J76" s="258">
        <f t="shared" si="39"/>
        <v>2.1092135836887689E-2</v>
      </c>
      <c r="K76" s="259">
        <f t="shared" si="40"/>
        <v>1.6932539780823777E-2</v>
      </c>
      <c r="L76" s="64">
        <f t="shared" si="35"/>
        <v>-5.2580759744450596E-2</v>
      </c>
      <c r="N76" s="47">
        <f t="shared" si="36"/>
        <v>4.299761223567879</v>
      </c>
      <c r="O76" s="163">
        <f t="shared" si="36"/>
        <v>3.2834503684438667</v>
      </c>
      <c r="P76" s="64">
        <f t="shared" si="41"/>
        <v>-0.23636448683554862</v>
      </c>
    </row>
    <row r="77" spans="1:16" ht="20.100000000000001" customHeight="1" x14ac:dyDescent="0.25">
      <c r="A77" s="44" t="s">
        <v>207</v>
      </c>
      <c r="B77" s="24">
        <v>490.37</v>
      </c>
      <c r="C77" s="160">
        <v>788.4</v>
      </c>
      <c r="D77" s="309">
        <f t="shared" si="37"/>
        <v>1.3166766058919512E-2</v>
      </c>
      <c r="E77" s="259">
        <f t="shared" si="38"/>
        <v>1.8926417908942901E-2</v>
      </c>
      <c r="F77" s="64">
        <f t="shared" si="34"/>
        <v>0.6077655647776169</v>
      </c>
      <c r="H77" s="24">
        <v>90.856999999999999</v>
      </c>
      <c r="I77" s="160">
        <v>160.57299999999998</v>
      </c>
      <c r="J77" s="258">
        <f t="shared" si="39"/>
        <v>9.5874495866687254E-3</v>
      </c>
      <c r="K77" s="259">
        <f t="shared" si="40"/>
        <v>1.4357425346940778E-2</v>
      </c>
      <c r="L77" s="64">
        <f t="shared" si="35"/>
        <v>0.76731567187998706</v>
      </c>
      <c r="N77" s="47">
        <f t="shared" si="36"/>
        <v>1.8528254175418564</v>
      </c>
      <c r="O77" s="163">
        <f t="shared" si="36"/>
        <v>2.0366945712836122</v>
      </c>
      <c r="P77" s="64">
        <f t="shared" si="41"/>
        <v>9.9237171511655453E-2</v>
      </c>
    </row>
    <row r="78" spans="1:16" ht="20.100000000000001" customHeight="1" x14ac:dyDescent="0.25">
      <c r="A78" s="44" t="s">
        <v>220</v>
      </c>
      <c r="B78" s="24">
        <v>308.61</v>
      </c>
      <c r="C78" s="160">
        <v>619.20000000000005</v>
      </c>
      <c r="D78" s="309">
        <f t="shared" si="37"/>
        <v>8.2863871636583621E-3</v>
      </c>
      <c r="E78" s="259">
        <f t="shared" si="38"/>
        <v>1.4864583928484837E-2</v>
      </c>
      <c r="F78" s="64">
        <f t="shared" si="34"/>
        <v>1.0064158646835812</v>
      </c>
      <c r="H78" s="24">
        <v>76.274000000000001</v>
      </c>
      <c r="I78" s="160">
        <v>156.17399999999998</v>
      </c>
      <c r="J78" s="258">
        <f t="shared" si="39"/>
        <v>8.0486162846403718E-3</v>
      </c>
      <c r="K78" s="259">
        <f t="shared" si="40"/>
        <v>1.3964094499904276E-2</v>
      </c>
      <c r="L78" s="64">
        <f t="shared" si="35"/>
        <v>1.0475391352230115</v>
      </c>
      <c r="N78" s="47">
        <f t="shared" si="36"/>
        <v>2.471533650886232</v>
      </c>
      <c r="O78" s="163">
        <f t="shared" si="36"/>
        <v>2.5221899224806195</v>
      </c>
      <c r="P78" s="64">
        <f t="shared" si="41"/>
        <v>2.0495885854608271E-2</v>
      </c>
    </row>
    <row r="79" spans="1:16" ht="20.100000000000001" customHeight="1" x14ac:dyDescent="0.25">
      <c r="A79" s="44" t="s">
        <v>172</v>
      </c>
      <c r="B79" s="24">
        <v>539.29999999999995</v>
      </c>
      <c r="C79" s="160">
        <v>299.82</v>
      </c>
      <c r="D79" s="309">
        <f t="shared" si="37"/>
        <v>1.448056964246445E-2</v>
      </c>
      <c r="E79" s="259">
        <f t="shared" si="38"/>
        <v>7.1975121987053027E-3</v>
      </c>
      <c r="F79" s="64">
        <f t="shared" si="34"/>
        <v>-0.44405711106990542</v>
      </c>
      <c r="H79" s="24">
        <v>128.376</v>
      </c>
      <c r="I79" s="160">
        <v>75.025000000000006</v>
      </c>
      <c r="J79" s="258">
        <f t="shared" si="39"/>
        <v>1.3546544879736116E-2</v>
      </c>
      <c r="K79" s="259">
        <f t="shared" si="40"/>
        <v>6.7082625139608283E-3</v>
      </c>
      <c r="L79" s="64">
        <f t="shared" si="35"/>
        <v>-0.4155839097650651</v>
      </c>
      <c r="N79" s="47">
        <f t="shared" si="36"/>
        <v>2.3804190617467089</v>
      </c>
      <c r="O79" s="163">
        <f t="shared" si="36"/>
        <v>2.5023347341738376</v>
      </c>
      <c r="P79" s="64">
        <f t="shared" si="41"/>
        <v>5.1216054511708159E-2</v>
      </c>
    </row>
    <row r="80" spans="1:16" ht="20.100000000000001" customHeight="1" x14ac:dyDescent="0.25">
      <c r="A80" s="44" t="s">
        <v>183</v>
      </c>
      <c r="B80" s="24">
        <v>143.29</v>
      </c>
      <c r="C80" s="160">
        <v>211.38</v>
      </c>
      <c r="D80" s="309">
        <f t="shared" si="37"/>
        <v>3.8474333841437623E-3</v>
      </c>
      <c r="E80" s="259">
        <f t="shared" si="38"/>
        <v>5.074411742253108E-3</v>
      </c>
      <c r="F80" s="64">
        <f t="shared" si="34"/>
        <v>0.47519017377346645</v>
      </c>
      <c r="H80" s="24">
        <v>44.314999999999998</v>
      </c>
      <c r="I80" s="160">
        <v>73.298000000000002</v>
      </c>
      <c r="J80" s="258">
        <f t="shared" si="39"/>
        <v>4.6762255900285564E-3</v>
      </c>
      <c r="K80" s="259">
        <f t="shared" si="40"/>
        <v>6.5538450616234693E-3</v>
      </c>
      <c r="L80" s="64">
        <f t="shared" si="35"/>
        <v>0.65402234006544069</v>
      </c>
      <c r="N80" s="47">
        <f t="shared" si="36"/>
        <v>3.0926791820783031</v>
      </c>
      <c r="O80" s="163">
        <f t="shared" si="36"/>
        <v>3.4675939067082977</v>
      </c>
      <c r="P80" s="64">
        <f t="shared" si="41"/>
        <v>0.12122651673751986</v>
      </c>
    </row>
    <row r="81" spans="1:16" ht="20.100000000000001" customHeight="1" x14ac:dyDescent="0.25">
      <c r="A81" s="44" t="s">
        <v>206</v>
      </c>
      <c r="B81" s="24">
        <v>153.55000000000001</v>
      </c>
      <c r="C81" s="160">
        <v>72.48</v>
      </c>
      <c r="D81" s="309">
        <f t="shared" si="37"/>
        <v>4.1229213213432531E-3</v>
      </c>
      <c r="E81" s="259">
        <f t="shared" si="38"/>
        <v>1.7399629249621785E-3</v>
      </c>
      <c r="F81" s="64">
        <f t="shared" si="34"/>
        <v>-0.52797134483881469</v>
      </c>
      <c r="H81" s="24">
        <v>51.975999999999999</v>
      </c>
      <c r="I81" s="160">
        <v>66.066000000000003</v>
      </c>
      <c r="J81" s="258">
        <f t="shared" si="39"/>
        <v>5.4846327714616772E-3</v>
      </c>
      <c r="K81" s="259">
        <f t="shared" si="40"/>
        <v>5.9072052148928505E-3</v>
      </c>
      <c r="L81" s="64">
        <f t="shared" si="35"/>
        <v>0.27108665537940596</v>
      </c>
      <c r="N81" s="47">
        <f t="shared" si="36"/>
        <v>3.3849560403777268</v>
      </c>
      <c r="O81" s="163">
        <f t="shared" si="36"/>
        <v>9.1150662251655632</v>
      </c>
      <c r="P81" s="64">
        <f t="shared" si="41"/>
        <v>1.6928167209369178</v>
      </c>
    </row>
    <row r="82" spans="1:16" ht="20.100000000000001" customHeight="1" x14ac:dyDescent="0.25">
      <c r="A82" s="44" t="s">
        <v>184</v>
      </c>
      <c r="B82" s="24">
        <v>14.58</v>
      </c>
      <c r="C82" s="160">
        <v>56.2</v>
      </c>
      <c r="D82" s="309">
        <f t="shared" si="37"/>
        <v>3.9148285812559187E-4</v>
      </c>
      <c r="E82" s="259">
        <f t="shared" si="38"/>
        <v>1.3491434379535657E-3</v>
      </c>
      <c r="F82" s="64">
        <f t="shared" si="34"/>
        <v>2.8545953360768177</v>
      </c>
      <c r="H82" s="24">
        <v>13.408999999999999</v>
      </c>
      <c r="I82" s="160">
        <v>58.798999999999999</v>
      </c>
      <c r="J82" s="258">
        <f t="shared" si="39"/>
        <v>1.4149499929299991E-3</v>
      </c>
      <c r="K82" s="259">
        <f t="shared" si="40"/>
        <v>5.2574358888154982E-3</v>
      </c>
      <c r="L82" s="64">
        <f t="shared" si="35"/>
        <v>3.3850398985755841</v>
      </c>
      <c r="N82" s="47">
        <f t="shared" si="36"/>
        <v>9.1968449931412888</v>
      </c>
      <c r="O82" s="163">
        <f t="shared" si="36"/>
        <v>10.462455516014234</v>
      </c>
      <c r="P82" s="64">
        <f t="shared" si="41"/>
        <v>0.13761355375857667</v>
      </c>
    </row>
    <row r="83" spans="1:16" ht="20.100000000000001" customHeight="1" x14ac:dyDescent="0.25">
      <c r="A83" s="44" t="s">
        <v>203</v>
      </c>
      <c r="B83" s="24">
        <v>36.72</v>
      </c>
      <c r="C83" s="160">
        <v>244.25</v>
      </c>
      <c r="D83" s="309">
        <f t="shared" si="37"/>
        <v>9.8595682787186098E-4</v>
      </c>
      <c r="E83" s="259">
        <f t="shared" si="38"/>
        <v>5.8634926106789749E-3</v>
      </c>
      <c r="F83" s="64">
        <f t="shared" si="34"/>
        <v>5.6516884531590419</v>
      </c>
      <c r="H83" s="24">
        <v>9.8640000000000008</v>
      </c>
      <c r="I83" s="160">
        <v>53.959000000000003</v>
      </c>
      <c r="J83" s="258">
        <f t="shared" si="39"/>
        <v>1.0408730502096735E-3</v>
      </c>
      <c r="K83" s="259">
        <f t="shared" si="40"/>
        <v>4.8246736020101611E-3</v>
      </c>
      <c r="L83" s="64">
        <f t="shared" si="35"/>
        <v>4.4702960259529601</v>
      </c>
      <c r="N83" s="47">
        <f t="shared" si="36"/>
        <v>2.6862745098039218</v>
      </c>
      <c r="O83" s="163">
        <f t="shared" si="36"/>
        <v>2.2091709314227228</v>
      </c>
      <c r="P83" s="64">
        <f t="shared" si="41"/>
        <v>-0.17760790144117625</v>
      </c>
    </row>
    <row r="84" spans="1:16" ht="20.100000000000001" customHeight="1" x14ac:dyDescent="0.25">
      <c r="A84" s="44" t="s">
        <v>208</v>
      </c>
      <c r="B84" s="24">
        <v>180.06000000000003</v>
      </c>
      <c r="C84" s="160">
        <v>187.48000000000002</v>
      </c>
      <c r="D84" s="309">
        <f t="shared" si="37"/>
        <v>4.8347327458226393E-3</v>
      </c>
      <c r="E84" s="259">
        <f t="shared" si="38"/>
        <v>4.5006656894579092E-3</v>
      </c>
      <c r="F84" s="64">
        <f t="shared" si="34"/>
        <v>4.1208486060202075E-2</v>
      </c>
      <c r="H84" s="24">
        <v>52.580999999999996</v>
      </c>
      <c r="I84" s="160">
        <v>50.731999999999999</v>
      </c>
      <c r="J84" s="258">
        <f t="shared" si="39"/>
        <v>5.5484738293871483E-3</v>
      </c>
      <c r="K84" s="259">
        <f t="shared" si="40"/>
        <v>4.5361356062413958E-3</v>
      </c>
      <c r="L84" s="64">
        <f t="shared" si="35"/>
        <v>-3.5164793366425071E-2</v>
      </c>
      <c r="N84" s="47">
        <f t="shared" si="36"/>
        <v>2.9201932689103627</v>
      </c>
      <c r="O84" s="163">
        <f t="shared" si="36"/>
        <v>2.7059953061659909</v>
      </c>
      <c r="P84" s="64">
        <f t="shared" si="41"/>
        <v>-7.3350611764233437E-2</v>
      </c>
    </row>
    <row r="85" spans="1:16" ht="20.100000000000001" customHeight="1" x14ac:dyDescent="0.25">
      <c r="A85" s="44" t="s">
        <v>182</v>
      </c>
      <c r="B85" s="24">
        <v>325.25</v>
      </c>
      <c r="C85" s="160">
        <v>144.60000000000002</v>
      </c>
      <c r="D85" s="309">
        <f t="shared" si="37"/>
        <v>8.7331824146329728E-3</v>
      </c>
      <c r="E85" s="259">
        <f t="shared" si="38"/>
        <v>3.471283649965936E-3</v>
      </c>
      <c r="F85" s="64">
        <f t="shared" si="34"/>
        <v>-0.55541890853189846</v>
      </c>
      <c r="H85" s="24">
        <v>54.277999999999999</v>
      </c>
      <c r="I85" s="160">
        <v>38.496000000000002</v>
      </c>
      <c r="J85" s="258">
        <f t="shared" si="39"/>
        <v>5.727545358807852E-3</v>
      </c>
      <c r="K85" s="259">
        <f t="shared" si="40"/>
        <v>3.4420696266236062E-3</v>
      </c>
      <c r="L85" s="64">
        <f t="shared" si="35"/>
        <v>-0.29076237149489659</v>
      </c>
      <c r="N85" s="47">
        <f t="shared" si="36"/>
        <v>1.6688086087624905</v>
      </c>
      <c r="O85" s="163">
        <f t="shared" si="36"/>
        <v>2.6622406639004148</v>
      </c>
      <c r="P85" s="64">
        <f t="shared" si="41"/>
        <v>0.59529418168246784</v>
      </c>
    </row>
    <row r="86" spans="1:16" ht="20.100000000000001" customHeight="1" x14ac:dyDescent="0.25">
      <c r="A86" s="44" t="s">
        <v>236</v>
      </c>
      <c r="B86" s="24">
        <v>117.49</v>
      </c>
      <c r="C86" s="160">
        <v>120.4</v>
      </c>
      <c r="D86" s="309">
        <f t="shared" si="37"/>
        <v>3.1546859397239909E-3</v>
      </c>
      <c r="E86" s="259">
        <f t="shared" si="38"/>
        <v>2.8903357638720515E-3</v>
      </c>
      <c r="F86" s="64">
        <f t="shared" si="34"/>
        <v>2.4768065367265391E-2</v>
      </c>
      <c r="H86" s="24">
        <v>30.677999999999997</v>
      </c>
      <c r="I86" s="160">
        <v>27.971</v>
      </c>
      <c r="J86" s="258">
        <f t="shared" si="39"/>
        <v>3.2372164876654863E-3</v>
      </c>
      <c r="K86" s="259">
        <f t="shared" si="40"/>
        <v>2.5009904802132401E-3</v>
      </c>
      <c r="L86" s="64">
        <f t="shared" si="35"/>
        <v>-8.8239129017536916E-2</v>
      </c>
      <c r="N86" s="47">
        <f t="shared" si="36"/>
        <v>2.6111158396459273</v>
      </c>
      <c r="O86" s="163">
        <f t="shared" si="36"/>
        <v>2.3231727574750831</v>
      </c>
      <c r="P86" s="64">
        <f t="shared" si="41"/>
        <v>-0.11027587432118288</v>
      </c>
    </row>
    <row r="87" spans="1:16" ht="20.100000000000001" customHeight="1" x14ac:dyDescent="0.25">
      <c r="A87" s="44" t="s">
        <v>204</v>
      </c>
      <c r="B87" s="24">
        <v>272.45999999999998</v>
      </c>
      <c r="C87" s="160">
        <v>162.91999999999999</v>
      </c>
      <c r="D87" s="309">
        <f t="shared" si="37"/>
        <v>7.3157352211864713E-3</v>
      </c>
      <c r="E87" s="259">
        <f t="shared" si="38"/>
        <v>3.9110756034056032E-3</v>
      </c>
      <c r="F87" s="64">
        <f t="shared" si="34"/>
        <v>-0.40204066651985615</v>
      </c>
      <c r="H87" s="24">
        <v>53.408000000000001</v>
      </c>
      <c r="I87" s="160">
        <v>24.76</v>
      </c>
      <c r="J87" s="258">
        <f t="shared" si="39"/>
        <v>5.6357408622869261E-3</v>
      </c>
      <c r="K87" s="259">
        <f t="shared" si="40"/>
        <v>2.2138831035744102E-3</v>
      </c>
      <c r="L87" s="64">
        <f t="shared" si="35"/>
        <v>-0.53639904134212102</v>
      </c>
      <c r="N87" s="47">
        <f t="shared" ref="N87:N91" si="45">(H87/B87)*10</f>
        <v>1.9602143433898556</v>
      </c>
      <c r="O87" s="163">
        <f t="shared" ref="O87:O91" si="46">(I87/C87)*10</f>
        <v>1.5197643014976678</v>
      </c>
      <c r="P87" s="64">
        <f t="shared" ref="P87:P91" si="47">(O87-N87)/N87</f>
        <v>-0.22469483675469115</v>
      </c>
    </row>
    <row r="88" spans="1:16" ht="20.100000000000001" customHeight="1" x14ac:dyDescent="0.25">
      <c r="A88" s="44" t="s">
        <v>202</v>
      </c>
      <c r="B88" s="24">
        <v>29.72</v>
      </c>
      <c r="C88" s="160">
        <v>72.59</v>
      </c>
      <c r="D88" s="309">
        <f t="shared" si="37"/>
        <v>7.9800209488975244E-4</v>
      </c>
      <c r="E88" s="259">
        <f t="shared" si="38"/>
        <v>1.7426035971716961E-3</v>
      </c>
      <c r="F88" s="64">
        <f t="shared" si="34"/>
        <v>1.442462987886945</v>
      </c>
      <c r="H88" s="24">
        <v>8.0009999999999994</v>
      </c>
      <c r="I88" s="160">
        <v>21.366</v>
      </c>
      <c r="J88" s="258">
        <f t="shared" si="39"/>
        <v>8.4428480076313836E-4</v>
      </c>
      <c r="K88" s="259">
        <f t="shared" si="40"/>
        <v>1.9104130206369484E-3</v>
      </c>
      <c r="L88" s="64">
        <f t="shared" si="35"/>
        <v>1.6704161979752532</v>
      </c>
      <c r="N88" s="47">
        <f t="shared" si="45"/>
        <v>2.692126514131898</v>
      </c>
      <c r="O88" s="163">
        <f t="shared" si="46"/>
        <v>2.9433806309409007</v>
      </c>
      <c r="P88" s="64">
        <f t="shared" si="47"/>
        <v>9.332923823976455E-2</v>
      </c>
    </row>
    <row r="89" spans="1:16" ht="20.100000000000001" customHeight="1" x14ac:dyDescent="0.25">
      <c r="A89" s="44" t="s">
        <v>228</v>
      </c>
      <c r="B89" s="24">
        <v>85.19</v>
      </c>
      <c r="C89" s="160">
        <v>83.7</v>
      </c>
      <c r="D89" s="309">
        <f t="shared" si="37"/>
        <v>2.2874091003922611E-3</v>
      </c>
      <c r="E89" s="259">
        <f t="shared" si="38"/>
        <v>2.0093114903329793E-3</v>
      </c>
      <c r="F89" s="64">
        <f t="shared" si="34"/>
        <v>-1.7490315764761063E-2</v>
      </c>
      <c r="H89" s="24">
        <v>18.096</v>
      </c>
      <c r="I89" s="160">
        <v>20.921999999999997</v>
      </c>
      <c r="J89" s="258">
        <f t="shared" si="39"/>
        <v>1.9095335276352646E-3</v>
      </c>
      <c r="K89" s="259">
        <f t="shared" si="40"/>
        <v>1.8707133397812519E-3</v>
      </c>
      <c r="L89" s="64">
        <f t="shared" si="35"/>
        <v>0.15616710875331549</v>
      </c>
      <c r="N89" s="47">
        <f t="shared" si="45"/>
        <v>2.1241929803967601</v>
      </c>
      <c r="O89" s="163">
        <f t="shared" si="46"/>
        <v>2.4996415770609315</v>
      </c>
      <c r="P89" s="64">
        <f t="shared" si="47"/>
        <v>0.17674881714091933</v>
      </c>
    </row>
    <row r="90" spans="1:16" ht="20.100000000000001" customHeight="1" x14ac:dyDescent="0.25">
      <c r="A90" s="44" t="s">
        <v>201</v>
      </c>
      <c r="B90" s="24">
        <v>115.85</v>
      </c>
      <c r="C90" s="160">
        <v>34.25</v>
      </c>
      <c r="D90" s="309">
        <f t="shared" si="37"/>
        <v>3.1106508308538969E-3</v>
      </c>
      <c r="E90" s="259">
        <f t="shared" si="38"/>
        <v>8.2220930159981529E-4</v>
      </c>
      <c r="F90" s="64">
        <f t="shared" si="34"/>
        <v>-0.70435908502373756</v>
      </c>
      <c r="H90" s="24">
        <v>49.491</v>
      </c>
      <c r="I90" s="160">
        <v>20.341999999999999</v>
      </c>
      <c r="J90" s="258">
        <f t="shared" si="39"/>
        <v>5.2224095831231703E-3</v>
      </c>
      <c r="K90" s="259">
        <f t="shared" si="40"/>
        <v>1.8188533963211084E-3</v>
      </c>
      <c r="L90" s="64">
        <f t="shared" si="35"/>
        <v>-0.5889757733729365</v>
      </c>
      <c r="N90" s="47">
        <f t="shared" si="45"/>
        <v>4.2719896417781618</v>
      </c>
      <c r="O90" s="163">
        <f t="shared" si="46"/>
        <v>5.9392700729927004</v>
      </c>
      <c r="P90" s="64">
        <f t="shared" si="47"/>
        <v>0.3902819461239504</v>
      </c>
    </row>
    <row r="91" spans="1:16" ht="20.100000000000001" customHeight="1" x14ac:dyDescent="0.25">
      <c r="A91" s="44" t="s">
        <v>234</v>
      </c>
      <c r="B91" s="24">
        <v>4.28</v>
      </c>
      <c r="C91" s="160">
        <v>61.02</v>
      </c>
      <c r="D91" s="309">
        <f t="shared" si="37"/>
        <v>1.1492089388048926E-4</v>
      </c>
      <c r="E91" s="259">
        <f t="shared" si="38"/>
        <v>1.4648528929524301E-3</v>
      </c>
      <c r="F91" s="64">
        <f t="shared" si="34"/>
        <v>13.257009345794392</v>
      </c>
      <c r="H91" s="24">
        <v>1.357</v>
      </c>
      <c r="I91" s="160">
        <v>17.914999999999999</v>
      </c>
      <c r="J91" s="258">
        <f t="shared" si="39"/>
        <v>1.4319391009068601E-4</v>
      </c>
      <c r="K91" s="259">
        <f t="shared" si="40"/>
        <v>1.6018463570490933E-3</v>
      </c>
      <c r="L91" s="64">
        <f t="shared" si="35"/>
        <v>12.201915991156964</v>
      </c>
      <c r="N91" s="47">
        <f t="shared" si="45"/>
        <v>3.1705607476635511</v>
      </c>
      <c r="O91" s="163">
        <f t="shared" si="46"/>
        <v>2.9359226483120286</v>
      </c>
      <c r="P91" s="64">
        <f t="shared" si="47"/>
        <v>-7.4005236936220797E-2</v>
      </c>
    </row>
    <row r="92" spans="1:16" ht="20.100000000000001" customHeight="1" x14ac:dyDescent="0.25">
      <c r="A92" s="44" t="s">
        <v>186</v>
      </c>
      <c r="B92" s="24">
        <v>47.03</v>
      </c>
      <c r="C92" s="160">
        <v>61.93</v>
      </c>
      <c r="D92" s="309">
        <f t="shared" si="37"/>
        <v>1.2627872988783667E-3</v>
      </c>
      <c r="E92" s="259">
        <f t="shared" si="38"/>
        <v>1.4866984539584397E-3</v>
      </c>
      <c r="F92" s="64">
        <f t="shared" si="34"/>
        <v>0.31681905166914731</v>
      </c>
      <c r="H92" s="24">
        <v>15.336</v>
      </c>
      <c r="I92" s="160">
        <v>14.237</v>
      </c>
      <c r="J92" s="258">
        <f t="shared" si="39"/>
        <v>1.618291676603361E-3</v>
      </c>
      <c r="K92" s="259">
        <f t="shared" si="40"/>
        <v>1.2729827845552857E-3</v>
      </c>
      <c r="L92" s="64">
        <f t="shared" si="35"/>
        <v>-7.1661450182576955E-2</v>
      </c>
      <c r="N92" s="47">
        <f t="shared" ref="N92" si="48">(H92/B92)*10</f>
        <v>3.2608972995960022</v>
      </c>
      <c r="O92" s="163">
        <f t="shared" ref="O92:O93" si="49">(I92/C92)*10</f>
        <v>2.2988858388503148</v>
      </c>
      <c r="P92" s="64">
        <f t="shared" ref="P92" si="50">(O92-N92)/N92</f>
        <v>-0.29501433880327127</v>
      </c>
    </row>
    <row r="93" spans="1:16" ht="20.100000000000001" customHeight="1" x14ac:dyDescent="0.25">
      <c r="A93" s="44" t="s">
        <v>215</v>
      </c>
      <c r="B93" s="24"/>
      <c r="C93" s="160">
        <v>56.25</v>
      </c>
      <c r="D93" s="309">
        <f t="shared" si="37"/>
        <v>0</v>
      </c>
      <c r="E93" s="259">
        <f t="shared" si="38"/>
        <v>1.3503437435033463E-3</v>
      </c>
      <c r="F93" s="64" t="e">
        <f t="shared" si="34"/>
        <v>#DIV/0!</v>
      </c>
      <c r="H93" s="24"/>
      <c r="I93" s="160">
        <v>12.532</v>
      </c>
      <c r="J93" s="258">
        <f t="shared" si="39"/>
        <v>0</v>
      </c>
      <c r="K93" s="259">
        <f t="shared" si="40"/>
        <v>1.1205324335215874E-3</v>
      </c>
      <c r="L93" s="64"/>
      <c r="N93" s="47"/>
      <c r="O93" s="163">
        <f t="shared" si="49"/>
        <v>2.2279111111111112</v>
      </c>
      <c r="P93" s="64"/>
    </row>
    <row r="94" spans="1:16" ht="20.100000000000001" customHeight="1" x14ac:dyDescent="0.25">
      <c r="A94" s="44" t="s">
        <v>209</v>
      </c>
      <c r="B94" s="24">
        <v>7.2</v>
      </c>
      <c r="C94" s="160">
        <v>50.7</v>
      </c>
      <c r="D94" s="309">
        <f t="shared" si="37"/>
        <v>1.9332486821016883E-4</v>
      </c>
      <c r="E94" s="259">
        <f t="shared" si="38"/>
        <v>1.2171098274776828E-3</v>
      </c>
      <c r="F94" s="64">
        <f t="shared" si="34"/>
        <v>6.0416666666666661</v>
      </c>
      <c r="H94" s="24">
        <v>2.0590000000000002</v>
      </c>
      <c r="I94" s="160">
        <v>12.494</v>
      </c>
      <c r="J94" s="258">
        <f t="shared" si="39"/>
        <v>2.1727064176619199E-4</v>
      </c>
      <c r="K94" s="259">
        <f t="shared" si="40"/>
        <v>1.1171347130879917E-3</v>
      </c>
      <c r="L94" s="64">
        <f t="shared" si="35"/>
        <v>5.0679941719281194</v>
      </c>
      <c r="N94" s="47">
        <f t="shared" ref="N94" si="51">(H94/B94)*10</f>
        <v>2.8597222222222225</v>
      </c>
      <c r="O94" s="163">
        <f t="shared" ref="O94" si="52">(I94/C94)*10</f>
        <v>2.464299802761341</v>
      </c>
      <c r="P94" s="64">
        <f t="shared" ref="P94" si="53">(O94-N94)/N94</f>
        <v>-0.13827301700429076</v>
      </c>
    </row>
    <row r="95" spans="1:16" ht="20.100000000000001" customHeight="1" thickBot="1" x14ac:dyDescent="0.3">
      <c r="A95" s="13" t="s">
        <v>17</v>
      </c>
      <c r="B95" s="24">
        <f>B96-SUM(B68:B94)</f>
        <v>535.98999999999069</v>
      </c>
      <c r="C95" s="160">
        <f>C96-SUM(C68:C94)</f>
        <v>412.44000000001688</v>
      </c>
      <c r="D95" s="309">
        <f t="shared" si="37"/>
        <v>1.4391693904439803E-2</v>
      </c>
      <c r="E95" s="259">
        <f t="shared" si="38"/>
        <v>9.9010804190318748E-3</v>
      </c>
      <c r="F95" s="64">
        <f>(C95-B95)/B95</f>
        <v>-0.23050803186622129</v>
      </c>
      <c r="H95" s="24">
        <f>H96-SUM(H68:H94)</f>
        <v>152.18599999999788</v>
      </c>
      <c r="I95" s="160">
        <f>I96-SUM(I68:I94)</f>
        <v>134.08799999999792</v>
      </c>
      <c r="J95" s="258">
        <f t="shared" si="39"/>
        <v>1.6059033456935032E-2</v>
      </c>
      <c r="K95" s="259">
        <f t="shared" si="40"/>
        <v>1.1989303618420067E-2</v>
      </c>
      <c r="L95" s="64">
        <f t="shared" si="35"/>
        <v>-0.11892026861866538</v>
      </c>
      <c r="N95" s="47">
        <f t="shared" si="36"/>
        <v>2.8393440176122784</v>
      </c>
      <c r="O95" s="163">
        <f t="shared" si="36"/>
        <v>3.2510910677914948</v>
      </c>
      <c r="P95" s="64">
        <f>(O95-N95)/N95</f>
        <v>0.14501485118575788</v>
      </c>
    </row>
    <row r="96" spans="1:16" ht="26.25" customHeight="1" thickBot="1" x14ac:dyDescent="0.3">
      <c r="A96" s="17" t="s">
        <v>18</v>
      </c>
      <c r="B96" s="22">
        <v>37243.01</v>
      </c>
      <c r="C96" s="165">
        <v>41656.06</v>
      </c>
      <c r="D96" s="305">
        <f>SUM(D68:D95)</f>
        <v>1</v>
      </c>
      <c r="E96" s="306">
        <f>SUM(E68:E95)</f>
        <v>1.0000000000000009</v>
      </c>
      <c r="F96" s="69">
        <f>(C96-B96)/B96</f>
        <v>0.11849337634095621</v>
      </c>
      <c r="G96" s="2"/>
      <c r="H96" s="22">
        <v>9476.6599999999962</v>
      </c>
      <c r="I96" s="165">
        <v>11183.969000000005</v>
      </c>
      <c r="J96" s="317">
        <f t="shared" si="39"/>
        <v>1</v>
      </c>
      <c r="K96" s="306">
        <f t="shared" si="40"/>
        <v>1</v>
      </c>
      <c r="L96" s="69">
        <f t="shared" si="35"/>
        <v>0.18015935994327212</v>
      </c>
      <c r="M96" s="2"/>
      <c r="N96" s="43">
        <f t="shared" si="36"/>
        <v>2.5445472855174689</v>
      </c>
      <c r="O96" s="170">
        <f t="shared" si="36"/>
        <v>2.6848360118551788</v>
      </c>
      <c r="P96" s="69">
        <f>(O96-N96)/N96</f>
        <v>5.5133078931634119E-2</v>
      </c>
    </row>
  </sheetData>
  <mergeCells count="33"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  <mergeCell ref="N36:O36"/>
    <mergeCell ref="B5:C5"/>
    <mergeCell ref="D5:E5"/>
    <mergeCell ref="H5:I5"/>
    <mergeCell ref="J5:K5"/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145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13</v>
      </c>
      <c r="H4" s="449"/>
      <c r="I4" s="148" t="s">
        <v>0</v>
      </c>
      <c r="K4" s="455" t="s">
        <v>19</v>
      </c>
      <c r="L4" s="449"/>
      <c r="M4" s="447" t="s">
        <v>13</v>
      </c>
      <c r="N4" s="448"/>
      <c r="O4" s="148" t="s">
        <v>0</v>
      </c>
      <c r="P4"/>
      <c r="Q4" s="461" t="s">
        <v>22</v>
      </c>
      <c r="R4" s="449"/>
      <c r="S4" s="148" t="s">
        <v>0</v>
      </c>
    </row>
    <row r="5" spans="1:19" x14ac:dyDescent="0.25">
      <c r="A5" s="451"/>
      <c r="B5" s="452"/>
      <c r="C5" s="452"/>
      <c r="D5" s="452"/>
      <c r="E5" s="456" t="s">
        <v>154</v>
      </c>
      <c r="F5" s="457"/>
      <c r="G5" s="458" t="str">
        <f>E5</f>
        <v>jan-mar</v>
      </c>
      <c r="H5" s="458"/>
      <c r="I5" s="149" t="s">
        <v>139</v>
      </c>
      <c r="K5" s="459" t="str">
        <f>E5</f>
        <v>jan-mar</v>
      </c>
      <c r="L5" s="458"/>
      <c r="M5" s="460" t="str">
        <f>E5</f>
        <v>jan-mar</v>
      </c>
      <c r="N5" s="446"/>
      <c r="O5" s="149" t="str">
        <f>I5</f>
        <v>2022/2021</v>
      </c>
      <c r="P5"/>
      <c r="Q5" s="459" t="str">
        <f>E5</f>
        <v>jan-mar</v>
      </c>
      <c r="R5" s="457"/>
      <c r="S5" s="149" t="str">
        <f>I5</f>
        <v>2022/2021</v>
      </c>
    </row>
    <row r="6" spans="1:19" ht="19.5" customHeight="1" thickBot="1" x14ac:dyDescent="0.3">
      <c r="A6" s="437"/>
      <c r="B6" s="463"/>
      <c r="C6" s="463"/>
      <c r="D6" s="463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55643.609999999993</v>
      </c>
      <c r="F7" s="165">
        <v>70421.25</v>
      </c>
      <c r="G7" s="305">
        <f>E7/E15</f>
        <v>0.34579530494631677</v>
      </c>
      <c r="H7" s="306">
        <f>F7/F15</f>
        <v>0.40541205702380345</v>
      </c>
      <c r="I7" s="190">
        <f t="shared" ref="I7:I18" si="0">(F7-E7)/E7</f>
        <v>0.26557658642205295</v>
      </c>
      <c r="J7" s="11"/>
      <c r="K7" s="22">
        <v>13599.818999999998</v>
      </c>
      <c r="L7" s="165">
        <v>16508.669999999995</v>
      </c>
      <c r="M7" s="305">
        <f>K7/K15</f>
        <v>0.33861867685630298</v>
      </c>
      <c r="N7" s="306">
        <f>L7/L15</f>
        <v>0.38230752223901765</v>
      </c>
      <c r="O7" s="190">
        <f t="shared" ref="O7:O18" si="1">(L7-K7)/K7</f>
        <v>0.21388894955146076</v>
      </c>
      <c r="P7" s="51"/>
      <c r="Q7" s="219">
        <f t="shared" ref="Q7:Q18" si="2">(K7/E7)*10</f>
        <v>2.444093580556689</v>
      </c>
      <c r="R7" s="220">
        <f t="shared" ref="R7:R18" si="3">(L7/F7)*10</f>
        <v>2.3442739229990939</v>
      </c>
      <c r="S7" s="67">
        <f>(R7-Q7)/Q7</f>
        <v>-4.0841176602926681E-2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43084.229999999996</v>
      </c>
      <c r="F8" s="209">
        <v>49577.679999999993</v>
      </c>
      <c r="G8" s="307">
        <f>E8/E7</f>
        <v>0.77428890756728408</v>
      </c>
      <c r="H8" s="308">
        <f>F8/F7</f>
        <v>0.70401590429025318</v>
      </c>
      <c r="I8" s="245">
        <f t="shared" si="0"/>
        <v>0.1507152384990981</v>
      </c>
      <c r="J8" s="4"/>
      <c r="K8" s="208">
        <v>11282.014999999998</v>
      </c>
      <c r="L8" s="209">
        <v>12588.479999999994</v>
      </c>
      <c r="M8" s="312">
        <f>K8/K7</f>
        <v>0.8295709670841942</v>
      </c>
      <c r="N8" s="308">
        <f>L8/L7</f>
        <v>0.76253750302113965</v>
      </c>
      <c r="O8" s="246">
        <f t="shared" si="1"/>
        <v>0.11580067922263858</v>
      </c>
      <c r="P8" s="56"/>
      <c r="Q8" s="221">
        <f t="shared" si="2"/>
        <v>2.6185950172487704</v>
      </c>
      <c r="R8" s="222">
        <f t="shared" si="3"/>
        <v>2.5391426141763782</v>
      </c>
      <c r="S8" s="210">
        <f t="shared" ref="S8:S18" si="4">(R8-Q8)/Q8</f>
        <v>-3.0341615465177565E-2</v>
      </c>
    </row>
    <row r="9" spans="1:19" ht="24" customHeight="1" x14ac:dyDescent="0.25">
      <c r="A9" s="13"/>
      <c r="B9" s="1" t="s">
        <v>38</v>
      </c>
      <c r="D9" s="1"/>
      <c r="E9" s="24">
        <v>11877.71</v>
      </c>
      <c r="F9" s="160">
        <v>18870.880000000005</v>
      </c>
      <c r="G9" s="309">
        <f>E9/E7</f>
        <v>0.21346044945681994</v>
      </c>
      <c r="H9" s="259">
        <f>F9/F7</f>
        <v>0.26797138647780328</v>
      </c>
      <c r="I9" s="210">
        <f t="shared" si="0"/>
        <v>0.58876416413601662</v>
      </c>
      <c r="J9" s="1"/>
      <c r="K9" s="24">
        <v>2170.0060000000003</v>
      </c>
      <c r="L9" s="160">
        <v>3477.7889999999998</v>
      </c>
      <c r="M9" s="309">
        <f>K9/K7</f>
        <v>0.15956138828024113</v>
      </c>
      <c r="N9" s="259">
        <f>L9/L7</f>
        <v>0.21066439634446632</v>
      </c>
      <c r="O9" s="210">
        <f t="shared" si="1"/>
        <v>0.60266331060835743</v>
      </c>
      <c r="P9" s="7"/>
      <c r="Q9" s="221">
        <f t="shared" si="2"/>
        <v>1.8269565429699837</v>
      </c>
      <c r="R9" s="222">
        <f t="shared" si="3"/>
        <v>1.8429394919579791</v>
      </c>
      <c r="S9" s="210">
        <f t="shared" si="4"/>
        <v>8.7484012958583303E-3</v>
      </c>
    </row>
    <row r="10" spans="1:19" ht="24" customHeight="1" thickBot="1" x14ac:dyDescent="0.3">
      <c r="A10" s="13"/>
      <c r="B10" s="1" t="s">
        <v>37</v>
      </c>
      <c r="D10" s="1"/>
      <c r="E10" s="24">
        <v>681.67</v>
      </c>
      <c r="F10" s="160">
        <v>1972.69</v>
      </c>
      <c r="G10" s="309">
        <f>E10/E7</f>
        <v>1.2250642975896064E-2</v>
      </c>
      <c r="H10" s="259">
        <f>F10/F7</f>
        <v>2.8012709231943485E-2</v>
      </c>
      <c r="I10" s="218">
        <f t="shared" si="0"/>
        <v>1.8939076092537446</v>
      </c>
      <c r="J10" s="1"/>
      <c r="K10" s="24">
        <v>147.79799999999997</v>
      </c>
      <c r="L10" s="160">
        <v>442.40100000000007</v>
      </c>
      <c r="M10" s="309">
        <f>K10/K7</f>
        <v>1.0867644635564635E-2</v>
      </c>
      <c r="N10" s="259">
        <f>L10/L7</f>
        <v>2.6798100634393942E-2</v>
      </c>
      <c r="O10" s="248">
        <f t="shared" si="1"/>
        <v>1.9932813705192229</v>
      </c>
      <c r="P10" s="7"/>
      <c r="Q10" s="221">
        <f t="shared" si="2"/>
        <v>2.1681752167471062</v>
      </c>
      <c r="R10" s="222">
        <f t="shared" si="3"/>
        <v>2.2426280865214507</v>
      </c>
      <c r="S10" s="210">
        <f t="shared" si="4"/>
        <v>3.4338954342465679E-2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105271.27000000006</v>
      </c>
      <c r="F11" s="165">
        <v>103281.64999999995</v>
      </c>
      <c r="G11" s="305">
        <f>E11/E15</f>
        <v>0.65420469505368317</v>
      </c>
      <c r="H11" s="306">
        <f>F11/F15</f>
        <v>0.59458794297619666</v>
      </c>
      <c r="I11" s="190">
        <f t="shared" si="0"/>
        <v>-1.8899933476627676E-2</v>
      </c>
      <c r="J11" s="11"/>
      <c r="K11" s="22">
        <v>26562.818000000014</v>
      </c>
      <c r="L11" s="165">
        <v>26672.980999999996</v>
      </c>
      <c r="M11" s="305">
        <f>K11/K15</f>
        <v>0.66138132314369724</v>
      </c>
      <c r="N11" s="306">
        <f>L11/L15</f>
        <v>0.61769247776098235</v>
      </c>
      <c r="O11" s="190">
        <f t="shared" si="1"/>
        <v>4.1472632911155067E-3</v>
      </c>
      <c r="P11" s="7"/>
      <c r="Q11" s="223">
        <f t="shared" si="2"/>
        <v>2.5232732539466847</v>
      </c>
      <c r="R11" s="224">
        <f t="shared" si="3"/>
        <v>2.5825479163045912</v>
      </c>
      <c r="S11" s="69">
        <f t="shared" si="4"/>
        <v>2.349117847826996E-2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92956.180000000066</v>
      </c>
      <c r="F12" s="161">
        <v>90463.369999999952</v>
      </c>
      <c r="G12" s="309">
        <f>E12/E11</f>
        <v>0.88301566039813151</v>
      </c>
      <c r="H12" s="259">
        <f>F12/F11</f>
        <v>0.87589005404154552</v>
      </c>
      <c r="I12" s="245">
        <f t="shared" si="0"/>
        <v>-2.6817044332072514E-2</v>
      </c>
      <c r="J12" s="4"/>
      <c r="K12" s="36">
        <v>24621.984000000011</v>
      </c>
      <c r="L12" s="161">
        <v>24676.172999999995</v>
      </c>
      <c r="M12" s="309">
        <f>K12/K11</f>
        <v>0.92693418296206365</v>
      </c>
      <c r="N12" s="259">
        <f>L12/L11</f>
        <v>0.92513742652161746</v>
      </c>
      <c r="O12" s="245">
        <f t="shared" si="1"/>
        <v>2.2008380803100152E-3</v>
      </c>
      <c r="P12" s="56"/>
      <c r="Q12" s="221">
        <f t="shared" si="2"/>
        <v>2.6487732176601915</v>
      </c>
      <c r="R12" s="222">
        <f t="shared" si="3"/>
        <v>2.727753012075496</v>
      </c>
      <c r="S12" s="210">
        <f t="shared" si="4"/>
        <v>2.9817499621606638E-2</v>
      </c>
    </row>
    <row r="13" spans="1:19" ht="24" customHeight="1" x14ac:dyDescent="0.25">
      <c r="A13" s="13"/>
      <c r="B13" s="4" t="s">
        <v>38</v>
      </c>
      <c r="D13" s="4"/>
      <c r="E13" s="189">
        <v>11574.050000000001</v>
      </c>
      <c r="F13" s="187">
        <v>12261.08</v>
      </c>
      <c r="G13" s="309">
        <f>E13/E11</f>
        <v>0.109945002088414</v>
      </c>
      <c r="H13" s="259">
        <f>F13/F11</f>
        <v>0.1187149895455776</v>
      </c>
      <c r="I13" s="210">
        <f t="shared" si="0"/>
        <v>5.9359515467792064E-2</v>
      </c>
      <c r="J13" s="211"/>
      <c r="K13" s="189">
        <v>1828.4410000000009</v>
      </c>
      <c r="L13" s="187">
        <v>1940.3919999999994</v>
      </c>
      <c r="M13" s="309">
        <f>K13/K11</f>
        <v>6.8834601810696436E-2</v>
      </c>
      <c r="N13" s="259">
        <f>L13/L11</f>
        <v>7.2747474307427423E-2</v>
      </c>
      <c r="O13" s="210">
        <f t="shared" si="1"/>
        <v>6.1227570372792105E-2</v>
      </c>
      <c r="P13" s="212"/>
      <c r="Q13" s="221">
        <f t="shared" si="2"/>
        <v>1.5797763099347253</v>
      </c>
      <c r="R13" s="222">
        <f t="shared" si="3"/>
        <v>1.5825620581547462</v>
      </c>
      <c r="S13" s="210">
        <f t="shared" si="4"/>
        <v>1.7633814372972662E-3</v>
      </c>
    </row>
    <row r="14" spans="1:19" ht="24" customHeight="1" thickBot="1" x14ac:dyDescent="0.3">
      <c r="A14" s="13"/>
      <c r="B14" s="1" t="s">
        <v>37</v>
      </c>
      <c r="D14" s="1"/>
      <c r="E14" s="189">
        <v>741.03999999999985</v>
      </c>
      <c r="F14" s="187">
        <v>557.20000000000005</v>
      </c>
      <c r="G14" s="309">
        <f>E14/E11</f>
        <v>7.0393375134545199E-3</v>
      </c>
      <c r="H14" s="259">
        <f>F14/F11</f>
        <v>5.394956412876831E-3</v>
      </c>
      <c r="I14" s="218">
        <f t="shared" si="0"/>
        <v>-0.24808377415524108</v>
      </c>
      <c r="J14" s="211"/>
      <c r="K14" s="189">
        <v>112.393</v>
      </c>
      <c r="L14" s="187">
        <v>56.416000000000004</v>
      </c>
      <c r="M14" s="309">
        <f>K14/K11</f>
        <v>4.231215227239819E-3</v>
      </c>
      <c r="N14" s="259">
        <f>L14/L11</f>
        <v>2.1150991709550579E-3</v>
      </c>
      <c r="O14" s="248">
        <f t="shared" si="1"/>
        <v>-0.49804703139875256</v>
      </c>
      <c r="P14" s="212"/>
      <c r="Q14" s="221">
        <f t="shared" si="2"/>
        <v>1.5166927561265253</v>
      </c>
      <c r="R14" s="222">
        <f t="shared" si="3"/>
        <v>1.0124910265613782</v>
      </c>
      <c r="S14" s="210">
        <f t="shared" si="4"/>
        <v>-0.33243498231825513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160914.88000000006</v>
      </c>
      <c r="F15" s="165">
        <v>173702.89999999994</v>
      </c>
      <c r="G15" s="305">
        <f>G7+G11</f>
        <v>1</v>
      </c>
      <c r="H15" s="306">
        <f>H7+H11</f>
        <v>1</v>
      </c>
      <c r="I15" s="190">
        <f t="shared" si="0"/>
        <v>7.9470711471803401E-2</v>
      </c>
      <c r="J15" s="11"/>
      <c r="K15" s="22">
        <v>40162.637000000002</v>
      </c>
      <c r="L15" s="165">
        <v>43181.650999999991</v>
      </c>
      <c r="M15" s="305">
        <f>M7+M11</f>
        <v>1.0000000000000002</v>
      </c>
      <c r="N15" s="306">
        <f>N7+N11</f>
        <v>1</v>
      </c>
      <c r="O15" s="190">
        <f t="shared" si="1"/>
        <v>7.5169715574203655E-2</v>
      </c>
      <c r="P15" s="7"/>
      <c r="Q15" s="223">
        <f t="shared" si="2"/>
        <v>2.4958932946412404</v>
      </c>
      <c r="R15" s="224">
        <f t="shared" si="3"/>
        <v>2.4859487665433337</v>
      </c>
      <c r="S15" s="69">
        <f t="shared" si="4"/>
        <v>-3.9843562700608631E-3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136040.41000000006</v>
      </c>
      <c r="F16" s="209">
        <f t="shared" ref="F16:F17" si="5">F8+F12</f>
        <v>140041.04999999993</v>
      </c>
      <c r="G16" s="307">
        <f>E16/E15</f>
        <v>0.84541845974716578</v>
      </c>
      <c r="H16" s="308">
        <f>F16/F15</f>
        <v>0.80621020144165689</v>
      </c>
      <c r="I16" s="246">
        <f t="shared" si="0"/>
        <v>2.9407732599452372E-2</v>
      </c>
      <c r="J16" s="4"/>
      <c r="K16" s="208">
        <f t="shared" ref="K16:L18" si="6">K8+K12</f>
        <v>35903.999000000011</v>
      </c>
      <c r="L16" s="209">
        <f t="shared" si="6"/>
        <v>37264.652999999991</v>
      </c>
      <c r="M16" s="312">
        <f>K16/K15</f>
        <v>0.89396517962702515</v>
      </c>
      <c r="N16" s="308">
        <f>L16/L15</f>
        <v>0.86297425265189609</v>
      </c>
      <c r="O16" s="246">
        <f t="shared" si="1"/>
        <v>3.7897004174938284E-2</v>
      </c>
      <c r="P16" s="56"/>
      <c r="Q16" s="221">
        <f t="shared" si="2"/>
        <v>2.6392157300907866</v>
      </c>
      <c r="R16" s="222">
        <f t="shared" si="3"/>
        <v>2.6609806910188127</v>
      </c>
      <c r="S16" s="210">
        <f t="shared" si="4"/>
        <v>8.2467532607792774E-3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23451.760000000002</v>
      </c>
      <c r="F17" s="187">
        <f t="shared" si="5"/>
        <v>31131.960000000006</v>
      </c>
      <c r="G17" s="310">
        <f>E17/E15</f>
        <v>0.14574015777782634</v>
      </c>
      <c r="H17" s="259">
        <f>F17/F15</f>
        <v>0.17922533244983255</v>
      </c>
      <c r="I17" s="210">
        <f t="shared" si="0"/>
        <v>0.32748928012225964</v>
      </c>
      <c r="J17" s="211"/>
      <c r="K17" s="189">
        <f t="shared" si="6"/>
        <v>3998.447000000001</v>
      </c>
      <c r="L17" s="187">
        <f t="shared" si="6"/>
        <v>5418.1809999999987</v>
      </c>
      <c r="M17" s="309">
        <f>K17/K15</f>
        <v>9.955638620043801E-2</v>
      </c>
      <c r="N17" s="259">
        <f>L17/L15</f>
        <v>0.12547415104623952</v>
      </c>
      <c r="O17" s="210">
        <f t="shared" si="1"/>
        <v>0.35507135645414262</v>
      </c>
      <c r="P17" s="212"/>
      <c r="Q17" s="221">
        <f t="shared" si="2"/>
        <v>1.7049667061235494</v>
      </c>
      <c r="R17" s="222">
        <f t="shared" si="3"/>
        <v>1.7403918673928651</v>
      </c>
      <c r="S17" s="210">
        <f t="shared" si="4"/>
        <v>2.0777626414687687E-2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1422.7099999999998</v>
      </c>
      <c r="F18" s="217">
        <f>F10+F14</f>
        <v>2529.8900000000003</v>
      </c>
      <c r="G18" s="311">
        <f>E18/E15</f>
        <v>8.8413824750078994E-3</v>
      </c>
      <c r="H18" s="265">
        <f>F18/F15</f>
        <v>1.4564466108510574E-2</v>
      </c>
      <c r="I18" s="247">
        <f t="shared" si="0"/>
        <v>0.77821903269113213</v>
      </c>
      <c r="J18" s="211"/>
      <c r="K18" s="216">
        <f t="shared" si="6"/>
        <v>260.19099999999997</v>
      </c>
      <c r="L18" s="217">
        <f t="shared" si="6"/>
        <v>498.81700000000006</v>
      </c>
      <c r="M18" s="311">
        <f>K18/K15</f>
        <v>6.4784341725370263E-3</v>
      </c>
      <c r="N18" s="265">
        <f>L18/L15</f>
        <v>1.1551596301864423E-2</v>
      </c>
      <c r="O18" s="247">
        <f t="shared" si="1"/>
        <v>0.91711857827519061</v>
      </c>
      <c r="P18" s="212"/>
      <c r="Q18" s="225">
        <f t="shared" si="2"/>
        <v>1.8288407335296721</v>
      </c>
      <c r="R18" s="226">
        <f t="shared" si="3"/>
        <v>1.9716944214965868</v>
      </c>
      <c r="S18" s="218">
        <f t="shared" si="4"/>
        <v>7.811160663028667E-2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workbookViewId="0">
      <selection activeCell="A15" sqref="A5:A15"/>
    </sheetView>
  </sheetViews>
  <sheetFormatPr defaultRowHeight="15" x14ac:dyDescent="0.25"/>
  <cols>
    <col min="1" max="1" width="152.5703125" customWidth="1"/>
  </cols>
  <sheetData>
    <row r="1" spans="1:1" ht="18.75" x14ac:dyDescent="0.3">
      <c r="A1" s="10" t="s">
        <v>27</v>
      </c>
    </row>
    <row r="3" spans="1:1" ht="46.5" customHeight="1" x14ac:dyDescent="0.25">
      <c r="A3" s="9" t="s">
        <v>28</v>
      </c>
    </row>
    <row r="5" spans="1:1" x14ac:dyDescent="0.25">
      <c r="A5" t="s">
        <v>32</v>
      </c>
    </row>
    <row r="7" spans="1:1" x14ac:dyDescent="0.25">
      <c r="A7" t="s">
        <v>107</v>
      </c>
    </row>
    <row r="9" spans="1:1" x14ac:dyDescent="0.25">
      <c r="A9" t="s">
        <v>97</v>
      </c>
    </row>
    <row r="11" spans="1:1" x14ac:dyDescent="0.25">
      <c r="A11" t="s">
        <v>104</v>
      </c>
    </row>
    <row r="13" spans="1:1" x14ac:dyDescent="0.25">
      <c r="A13" t="s">
        <v>116</v>
      </c>
    </row>
    <row r="15" spans="1:1" x14ac:dyDescent="0.25">
      <c r="A15" t="s">
        <v>115</v>
      </c>
    </row>
    <row r="17" spans="1:1" x14ac:dyDescent="0.25">
      <c r="A17" t="s">
        <v>118</v>
      </c>
    </row>
    <row r="19" spans="1:1" x14ac:dyDescent="0.25">
      <c r="A19" t="s">
        <v>151</v>
      </c>
    </row>
    <row r="21" spans="1:1" x14ac:dyDescent="0.25">
      <c r="A21" t="s">
        <v>152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topLeftCell="A64" workbookViewId="0">
      <selection activeCell="K92" sqref="K92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146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F5</f>
        <v>2022/2021</v>
      </c>
    </row>
    <row r="6" spans="1:16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22389.869999999995</v>
      </c>
      <c r="C7" s="167">
        <v>21134.63</v>
      </c>
      <c r="D7" s="309">
        <f>B7/$B$33</f>
        <v>0.13914107881135671</v>
      </c>
      <c r="E7" s="308">
        <f>C7/$C$33</f>
        <v>0.12167114078118439</v>
      </c>
      <c r="F7" s="64">
        <f>(C7-B7)/B7</f>
        <v>-5.6062853424338532E-2</v>
      </c>
      <c r="H7" s="45">
        <v>5425.1470000000008</v>
      </c>
      <c r="I7" s="167">
        <v>5241.0069999999996</v>
      </c>
      <c r="J7" s="309">
        <f>H7/$H$33</f>
        <v>0.13507945207880645</v>
      </c>
      <c r="K7" s="308">
        <f>I7/$I$33</f>
        <v>0.121371158319074</v>
      </c>
      <c r="L7" s="64">
        <f>(I7-H7)/H7</f>
        <v>-3.3941937425843248E-2</v>
      </c>
      <c r="N7" s="39">
        <f t="shared" ref="N7:N33" si="0">(H7/B7)*10</f>
        <v>2.4230363999433684</v>
      </c>
      <c r="O7" s="172">
        <f t="shared" ref="O7:O33" si="1">(I7/C7)*10</f>
        <v>2.4798196135915318</v>
      </c>
      <c r="P7" s="73">
        <f>(O7-N7)/N7</f>
        <v>2.343473405908824E-2</v>
      </c>
    </row>
    <row r="8" spans="1:16" ht="20.100000000000001" customHeight="1" x14ac:dyDescent="0.25">
      <c r="A8" s="13" t="s">
        <v>166</v>
      </c>
      <c r="B8" s="24">
        <v>23021.839999999997</v>
      </c>
      <c r="C8" s="160">
        <v>18715.63</v>
      </c>
      <c r="D8" s="309">
        <f t="shared" ref="D8:D32" si="2">B8/$B$33</f>
        <v>0.14306843469044012</v>
      </c>
      <c r="E8" s="259">
        <f t="shared" ref="E8:E32" si="3">C8/$C$33</f>
        <v>0.10774506355391876</v>
      </c>
      <c r="F8" s="64">
        <f t="shared" ref="F8:F33" si="4">(C8-B8)/B8</f>
        <v>-0.18704890660346854</v>
      </c>
      <c r="H8" s="24">
        <v>5514.6269999999995</v>
      </c>
      <c r="I8" s="160">
        <v>4625.174</v>
      </c>
      <c r="J8" s="309">
        <f t="shared" ref="J8:J32" si="5">H8/$H$33</f>
        <v>0.13730739343634227</v>
      </c>
      <c r="K8" s="259">
        <f t="shared" ref="K8:K32" si="6">I8/$I$33</f>
        <v>0.10710970731526685</v>
      </c>
      <c r="L8" s="64">
        <f t="shared" ref="L8:L33" si="7">(I8-H8)/H8</f>
        <v>-0.16128978442240963</v>
      </c>
      <c r="N8" s="39">
        <f t="shared" si="0"/>
        <v>2.3953893346491855</v>
      </c>
      <c r="O8" s="173">
        <f t="shared" si="1"/>
        <v>2.4712895050821158</v>
      </c>
      <c r="P8" s="64">
        <f t="shared" ref="P8:P71" si="8">(O8-N8)/N8</f>
        <v>3.1685943213922749E-2</v>
      </c>
    </row>
    <row r="9" spans="1:16" ht="20.100000000000001" customHeight="1" x14ac:dyDescent="0.25">
      <c r="A9" s="13" t="s">
        <v>173</v>
      </c>
      <c r="B9" s="24">
        <v>14080.619999999999</v>
      </c>
      <c r="C9" s="160">
        <v>17113.030000000002</v>
      </c>
      <c r="D9" s="309">
        <f t="shared" si="2"/>
        <v>8.7503529816509246E-2</v>
      </c>
      <c r="E9" s="259">
        <f t="shared" si="3"/>
        <v>9.8518965428901858E-2</v>
      </c>
      <c r="F9" s="64">
        <f t="shared" si="4"/>
        <v>0.21536054520326547</v>
      </c>
      <c r="H9" s="24">
        <v>3364.91</v>
      </c>
      <c r="I9" s="160">
        <v>4131.4590000000007</v>
      </c>
      <c r="J9" s="309">
        <f t="shared" si="5"/>
        <v>8.3782098272083036E-2</v>
      </c>
      <c r="K9" s="259">
        <f t="shared" si="6"/>
        <v>9.5676263049784757E-2</v>
      </c>
      <c r="L9" s="64">
        <f t="shared" si="7"/>
        <v>0.22780668725166525</v>
      </c>
      <c r="N9" s="39">
        <f t="shared" si="0"/>
        <v>2.3897456219967586</v>
      </c>
      <c r="O9" s="173">
        <f t="shared" si="1"/>
        <v>2.4142182886373718</v>
      </c>
      <c r="P9" s="64">
        <f t="shared" si="8"/>
        <v>1.0240699434848217E-2</v>
      </c>
    </row>
    <row r="10" spans="1:16" ht="20.100000000000001" customHeight="1" x14ac:dyDescent="0.25">
      <c r="A10" s="13" t="s">
        <v>167</v>
      </c>
      <c r="B10" s="24">
        <v>16892.98</v>
      </c>
      <c r="C10" s="160">
        <v>16963.550000000003</v>
      </c>
      <c r="D10" s="309">
        <f t="shared" si="2"/>
        <v>0.10498084453097195</v>
      </c>
      <c r="E10" s="259">
        <f t="shared" si="3"/>
        <v>9.7658415605035936E-2</v>
      </c>
      <c r="F10" s="64">
        <f t="shared" si="4"/>
        <v>4.1774749037767969E-3</v>
      </c>
      <c r="H10" s="24">
        <v>3985.402</v>
      </c>
      <c r="I10" s="160">
        <v>4116.5619999999999</v>
      </c>
      <c r="J10" s="309">
        <f t="shared" si="5"/>
        <v>9.9231581830645191E-2</v>
      </c>
      <c r="K10" s="259">
        <f t="shared" si="6"/>
        <v>9.5331278556255297E-2</v>
      </c>
      <c r="L10" s="64">
        <f t="shared" si="7"/>
        <v>3.2910105429765892E-2</v>
      </c>
      <c r="N10" s="39">
        <f t="shared" si="0"/>
        <v>2.3592060133854416</v>
      </c>
      <c r="O10" s="173">
        <f t="shared" si="1"/>
        <v>2.4267102110112559</v>
      </c>
      <c r="P10" s="64">
        <f t="shared" si="8"/>
        <v>2.861310001874165E-2</v>
      </c>
    </row>
    <row r="11" spans="1:16" ht="20.100000000000001" customHeight="1" x14ac:dyDescent="0.25">
      <c r="A11" s="13" t="s">
        <v>174</v>
      </c>
      <c r="B11" s="24">
        <v>13150.310000000003</v>
      </c>
      <c r="C11" s="160">
        <v>17179.53</v>
      </c>
      <c r="D11" s="309">
        <f t="shared" si="2"/>
        <v>8.1722150244899719E-2</v>
      </c>
      <c r="E11" s="259">
        <f t="shared" si="3"/>
        <v>9.8901803021135479E-2</v>
      </c>
      <c r="F11" s="64">
        <f t="shared" si="4"/>
        <v>0.30639733968248617</v>
      </c>
      <c r="H11" s="24">
        <v>3092.4730000000009</v>
      </c>
      <c r="I11" s="160">
        <v>3834.3649999999998</v>
      </c>
      <c r="J11" s="309">
        <f t="shared" si="5"/>
        <v>7.6998753841785825E-2</v>
      </c>
      <c r="K11" s="259">
        <f t="shared" si="6"/>
        <v>8.8796164833993954E-2</v>
      </c>
      <c r="L11" s="64">
        <f t="shared" si="7"/>
        <v>0.23990249874453187</v>
      </c>
      <c r="N11" s="39">
        <f t="shared" si="0"/>
        <v>2.3516350565119759</v>
      </c>
      <c r="O11" s="173">
        <f t="shared" si="1"/>
        <v>2.2319382427807981</v>
      </c>
      <c r="P11" s="64">
        <f t="shared" si="8"/>
        <v>-5.0899400142773908E-2</v>
      </c>
    </row>
    <row r="12" spans="1:16" ht="20.100000000000001" customHeight="1" x14ac:dyDescent="0.25">
      <c r="A12" s="13" t="s">
        <v>165</v>
      </c>
      <c r="B12" s="24">
        <v>8484.880000000001</v>
      </c>
      <c r="C12" s="160">
        <v>10413.370000000001</v>
      </c>
      <c r="D12" s="309">
        <f t="shared" si="2"/>
        <v>5.2728995603141274E-2</v>
      </c>
      <c r="E12" s="259">
        <f t="shared" si="3"/>
        <v>5.9949315756962017E-2</v>
      </c>
      <c r="F12" s="64">
        <f t="shared" si="4"/>
        <v>0.22728547722537026</v>
      </c>
      <c r="H12" s="24">
        <v>2415.2090000000003</v>
      </c>
      <c r="I12" s="160">
        <v>3158.3739999999998</v>
      </c>
      <c r="J12" s="309">
        <f t="shared" si="5"/>
        <v>6.0135717682083457E-2</v>
      </c>
      <c r="K12" s="259">
        <f t="shared" si="6"/>
        <v>7.3141575804964012E-2</v>
      </c>
      <c r="L12" s="64">
        <f t="shared" si="7"/>
        <v>0.30770214917218319</v>
      </c>
      <c r="N12" s="39">
        <f t="shared" si="0"/>
        <v>2.8464857487672193</v>
      </c>
      <c r="O12" s="173">
        <f t="shared" si="1"/>
        <v>3.0329989234993087</v>
      </c>
      <c r="P12" s="64">
        <f t="shared" si="8"/>
        <v>6.5524014941183581E-2</v>
      </c>
    </row>
    <row r="13" spans="1:16" ht="20.100000000000001" customHeight="1" x14ac:dyDescent="0.25">
      <c r="A13" s="13" t="s">
        <v>171</v>
      </c>
      <c r="B13" s="24">
        <v>5770.8</v>
      </c>
      <c r="C13" s="160">
        <v>5760.7699999999995</v>
      </c>
      <c r="D13" s="309">
        <f t="shared" si="2"/>
        <v>3.5862438576221185E-2</v>
      </c>
      <c r="E13" s="259">
        <f t="shared" si="3"/>
        <v>3.3164500995665577E-2</v>
      </c>
      <c r="F13" s="64">
        <f t="shared" si="4"/>
        <v>-1.7380605808554541E-3</v>
      </c>
      <c r="H13" s="24">
        <v>1954.3510000000003</v>
      </c>
      <c r="I13" s="160">
        <v>2084.8289999999997</v>
      </c>
      <c r="J13" s="309">
        <f t="shared" si="5"/>
        <v>4.8660923335287959E-2</v>
      </c>
      <c r="K13" s="259">
        <f t="shared" si="6"/>
        <v>4.8280437447840975E-2</v>
      </c>
      <c r="L13" s="64">
        <f t="shared" si="7"/>
        <v>6.6762828171602423E-2</v>
      </c>
      <c r="N13" s="39">
        <f t="shared" si="0"/>
        <v>3.3866205725376037</v>
      </c>
      <c r="O13" s="173">
        <f t="shared" si="1"/>
        <v>3.6190110002655898</v>
      </c>
      <c r="P13" s="64">
        <f t="shared" si="8"/>
        <v>6.8620154738461073E-2</v>
      </c>
    </row>
    <row r="14" spans="1:16" ht="20.100000000000001" customHeight="1" x14ac:dyDescent="0.25">
      <c r="A14" s="13" t="s">
        <v>178</v>
      </c>
      <c r="B14" s="24">
        <v>8338.66</v>
      </c>
      <c r="C14" s="160">
        <v>6603.5900000000011</v>
      </c>
      <c r="D14" s="309">
        <f t="shared" si="2"/>
        <v>5.182031643064957E-2</v>
      </c>
      <c r="E14" s="259">
        <f t="shared" si="3"/>
        <v>3.8016578882678405E-2</v>
      </c>
      <c r="F14" s="64">
        <f t="shared" si="4"/>
        <v>-0.20807539820546692</v>
      </c>
      <c r="H14" s="24">
        <v>1716.9650000000001</v>
      </c>
      <c r="I14" s="160">
        <v>1462.55</v>
      </c>
      <c r="J14" s="309">
        <f t="shared" si="5"/>
        <v>4.2750305464255234E-2</v>
      </c>
      <c r="K14" s="259">
        <f t="shared" si="6"/>
        <v>3.3869710076624905E-2</v>
      </c>
      <c r="L14" s="64">
        <f t="shared" si="7"/>
        <v>-0.14817716144475873</v>
      </c>
      <c r="N14" s="39">
        <f t="shared" si="0"/>
        <v>2.0590418604428051</v>
      </c>
      <c r="O14" s="173">
        <f t="shared" si="1"/>
        <v>2.2147801423165276</v>
      </c>
      <c r="P14" s="64">
        <f t="shared" si="8"/>
        <v>7.5636287375056274E-2</v>
      </c>
    </row>
    <row r="15" spans="1:16" ht="20.100000000000001" customHeight="1" x14ac:dyDescent="0.25">
      <c r="A15" s="13" t="s">
        <v>180</v>
      </c>
      <c r="B15" s="24">
        <v>3653.33</v>
      </c>
      <c r="C15" s="160">
        <v>7344.63</v>
      </c>
      <c r="D15" s="309">
        <f t="shared" si="2"/>
        <v>2.2703493921755413E-2</v>
      </c>
      <c r="E15" s="259">
        <f t="shared" si="3"/>
        <v>4.2282713760104167E-2</v>
      </c>
      <c r="F15" s="64">
        <f t="shared" si="4"/>
        <v>1.0103932576580819</v>
      </c>
      <c r="H15" s="24">
        <v>693.62399999999991</v>
      </c>
      <c r="I15" s="160">
        <v>1417.8100000000002</v>
      </c>
      <c r="J15" s="309">
        <f t="shared" si="5"/>
        <v>1.7270379930481149E-2</v>
      </c>
      <c r="K15" s="259">
        <f t="shared" si="6"/>
        <v>3.2833621854801251E-2</v>
      </c>
      <c r="L15" s="64">
        <f t="shared" si="7"/>
        <v>1.0440613358245971</v>
      </c>
      <c r="N15" s="39">
        <f t="shared" si="0"/>
        <v>1.8986075717222368</v>
      </c>
      <c r="O15" s="173">
        <f t="shared" si="1"/>
        <v>1.9304035737675009</v>
      </c>
      <c r="P15" s="64">
        <f t="shared" si="8"/>
        <v>1.6747011082665068E-2</v>
      </c>
    </row>
    <row r="16" spans="1:16" ht="20.100000000000001" customHeight="1" x14ac:dyDescent="0.25">
      <c r="A16" s="13" t="s">
        <v>168</v>
      </c>
      <c r="B16" s="24">
        <v>3448.5299999999997</v>
      </c>
      <c r="C16" s="160">
        <v>5346.1500000000005</v>
      </c>
      <c r="D16" s="309">
        <f t="shared" si="2"/>
        <v>2.1430771349424001E-2</v>
      </c>
      <c r="E16" s="259">
        <f t="shared" si="3"/>
        <v>3.0777551785260919E-2</v>
      </c>
      <c r="F16" s="64">
        <f t="shared" si="4"/>
        <v>0.55026924515663223</v>
      </c>
      <c r="H16" s="24">
        <v>1065.798</v>
      </c>
      <c r="I16" s="160">
        <v>1309.8139999999999</v>
      </c>
      <c r="J16" s="309">
        <f t="shared" si="5"/>
        <v>2.6537052335482841E-2</v>
      </c>
      <c r="K16" s="259">
        <f t="shared" si="6"/>
        <v>3.0332652172099669E-2</v>
      </c>
      <c r="L16" s="64">
        <f t="shared" si="7"/>
        <v>0.22895145233899844</v>
      </c>
      <c r="N16" s="39">
        <f t="shared" si="0"/>
        <v>3.0905864237805676</v>
      </c>
      <c r="O16" s="173">
        <f t="shared" si="1"/>
        <v>2.4500135611608349</v>
      </c>
      <c r="P16" s="64">
        <f t="shared" si="8"/>
        <v>-0.20726579839050427</v>
      </c>
    </row>
    <row r="17" spans="1:16" ht="20.100000000000001" customHeight="1" x14ac:dyDescent="0.25">
      <c r="A17" s="13" t="s">
        <v>169</v>
      </c>
      <c r="B17" s="24">
        <v>3796.25</v>
      </c>
      <c r="C17" s="160">
        <v>4467.04</v>
      </c>
      <c r="D17" s="309">
        <f t="shared" si="2"/>
        <v>2.3591665357485907E-2</v>
      </c>
      <c r="E17" s="259">
        <f t="shared" si="3"/>
        <v>2.5716553955057737E-2</v>
      </c>
      <c r="F17" s="64">
        <f t="shared" si="4"/>
        <v>0.17669805729338162</v>
      </c>
      <c r="H17" s="24">
        <v>1122.098</v>
      </c>
      <c r="I17" s="160">
        <v>1230.69</v>
      </c>
      <c r="J17" s="309">
        <f t="shared" si="5"/>
        <v>2.7938852720253392E-2</v>
      </c>
      <c r="K17" s="259">
        <f t="shared" si="6"/>
        <v>2.8500299814844969E-2</v>
      </c>
      <c r="L17" s="64">
        <f t="shared" si="7"/>
        <v>9.6775860931932953E-2</v>
      </c>
      <c r="N17" s="39">
        <f t="shared" si="0"/>
        <v>2.9558063878827792</v>
      </c>
      <c r="O17" s="173">
        <f t="shared" si="1"/>
        <v>2.755045846914288</v>
      </c>
      <c r="P17" s="64">
        <f t="shared" si="8"/>
        <v>-6.7920734521551104E-2</v>
      </c>
    </row>
    <row r="18" spans="1:16" ht="20.100000000000001" customHeight="1" x14ac:dyDescent="0.25">
      <c r="A18" s="13" t="s">
        <v>170</v>
      </c>
      <c r="B18" s="24">
        <v>3330.11</v>
      </c>
      <c r="C18" s="160">
        <v>4641.8500000000004</v>
      </c>
      <c r="D18" s="309">
        <f t="shared" si="2"/>
        <v>2.0694854322981206E-2</v>
      </c>
      <c r="E18" s="259">
        <f t="shared" si="3"/>
        <v>2.6722927481348895E-2</v>
      </c>
      <c r="F18" s="64">
        <f t="shared" si="4"/>
        <v>0.39390290410827278</v>
      </c>
      <c r="H18" s="24">
        <v>893.27800000000002</v>
      </c>
      <c r="I18" s="160">
        <v>1091.9690000000001</v>
      </c>
      <c r="J18" s="309">
        <f t="shared" si="5"/>
        <v>2.2241517657319156E-2</v>
      </c>
      <c r="K18" s="259">
        <f t="shared" si="6"/>
        <v>2.5287801061612953E-2</v>
      </c>
      <c r="L18" s="64">
        <f t="shared" si="7"/>
        <v>0.22242907583081642</v>
      </c>
      <c r="N18" s="39">
        <f t="shared" si="0"/>
        <v>2.6824279077868294</v>
      </c>
      <c r="O18" s="173">
        <f t="shared" si="1"/>
        <v>2.3524435300580588</v>
      </c>
      <c r="P18" s="64">
        <f t="shared" si="8"/>
        <v>-0.12301705360686777</v>
      </c>
    </row>
    <row r="19" spans="1:16" ht="20.100000000000001" customHeight="1" x14ac:dyDescent="0.25">
      <c r="A19" s="13" t="s">
        <v>163</v>
      </c>
      <c r="B19" s="24">
        <v>7833.5700000000024</v>
      </c>
      <c r="C19" s="160">
        <v>4886.0399999999991</v>
      </c>
      <c r="D19" s="309">
        <f t="shared" si="2"/>
        <v>4.868145195770588E-2</v>
      </c>
      <c r="E19" s="259">
        <f t="shared" si="3"/>
        <v>2.8128718633943346E-2</v>
      </c>
      <c r="F19" s="64">
        <f t="shared" si="4"/>
        <v>-0.37626905740294686</v>
      </c>
      <c r="H19" s="24">
        <v>1587.8300000000002</v>
      </c>
      <c r="I19" s="160">
        <v>917.202</v>
      </c>
      <c r="J19" s="309">
        <f t="shared" si="5"/>
        <v>3.9535003640323703E-2</v>
      </c>
      <c r="K19" s="259">
        <f t="shared" si="6"/>
        <v>2.1240549602885725E-2</v>
      </c>
      <c r="L19" s="64">
        <f t="shared" si="7"/>
        <v>-0.42235503800784724</v>
      </c>
      <c r="N19" s="39">
        <f t="shared" si="0"/>
        <v>2.0269557813359675</v>
      </c>
      <c r="O19" s="173">
        <f t="shared" si="1"/>
        <v>1.8771888891617756</v>
      </c>
      <c r="P19" s="64">
        <f t="shared" si="8"/>
        <v>-7.3887597131241059E-2</v>
      </c>
    </row>
    <row r="20" spans="1:16" ht="20.100000000000001" customHeight="1" x14ac:dyDescent="0.25">
      <c r="A20" s="13" t="s">
        <v>177</v>
      </c>
      <c r="B20" s="24">
        <v>2436.12</v>
      </c>
      <c r="C20" s="160">
        <v>3027.13</v>
      </c>
      <c r="D20" s="309">
        <f t="shared" si="2"/>
        <v>1.5139184145058562E-2</v>
      </c>
      <c r="E20" s="259">
        <f t="shared" si="3"/>
        <v>1.7427055046288803E-2</v>
      </c>
      <c r="F20" s="64">
        <f t="shared" si="4"/>
        <v>0.24260299164244792</v>
      </c>
      <c r="H20" s="24">
        <v>698.64300000000014</v>
      </c>
      <c r="I20" s="160">
        <v>881.98899999999981</v>
      </c>
      <c r="J20" s="309">
        <f t="shared" si="5"/>
        <v>1.7395346824462744E-2</v>
      </c>
      <c r="K20" s="259">
        <f t="shared" si="6"/>
        <v>2.0425087498391385E-2</v>
      </c>
      <c r="L20" s="64">
        <f t="shared" si="7"/>
        <v>0.26243159954368628</v>
      </c>
      <c r="N20" s="39">
        <f t="shared" si="0"/>
        <v>2.8678513373725441</v>
      </c>
      <c r="O20" s="173">
        <f t="shared" si="1"/>
        <v>2.9136145457908968</v>
      </c>
      <c r="P20" s="64">
        <f t="shared" si="8"/>
        <v>1.5957315437514951E-2</v>
      </c>
    </row>
    <row r="21" spans="1:16" ht="20.100000000000001" customHeight="1" x14ac:dyDescent="0.25">
      <c r="A21" s="13" t="s">
        <v>172</v>
      </c>
      <c r="B21" s="24">
        <v>2583.2800000000002</v>
      </c>
      <c r="C21" s="160">
        <v>2557.59</v>
      </c>
      <c r="D21" s="309">
        <f t="shared" si="2"/>
        <v>1.6053704915294356E-2</v>
      </c>
      <c r="E21" s="259">
        <f t="shared" si="3"/>
        <v>1.4723933797305626E-2</v>
      </c>
      <c r="F21" s="64">
        <f t="shared" si="4"/>
        <v>-9.9447214394103832E-3</v>
      </c>
      <c r="H21" s="24">
        <v>615.46199999999999</v>
      </c>
      <c r="I21" s="160">
        <v>686.3069999999999</v>
      </c>
      <c r="J21" s="309">
        <f t="shared" si="5"/>
        <v>1.5324242778182113E-2</v>
      </c>
      <c r="K21" s="259">
        <f t="shared" si="6"/>
        <v>1.5893486796046772E-2</v>
      </c>
      <c r="L21" s="64">
        <f t="shared" si="7"/>
        <v>0.11510865008725139</v>
      </c>
      <c r="N21" s="39">
        <f t="shared" si="0"/>
        <v>2.3824827351274349</v>
      </c>
      <c r="O21" s="173">
        <f t="shared" si="1"/>
        <v>2.6834129004257914</v>
      </c>
      <c r="P21" s="64">
        <f t="shared" si="8"/>
        <v>0.12630948416180662</v>
      </c>
    </row>
    <row r="22" spans="1:16" ht="20.100000000000001" customHeight="1" x14ac:dyDescent="0.25">
      <c r="A22" s="13" t="s">
        <v>186</v>
      </c>
      <c r="B22" s="24">
        <v>1494.37</v>
      </c>
      <c r="C22" s="160">
        <v>2904.12</v>
      </c>
      <c r="D22" s="309">
        <f t="shared" si="2"/>
        <v>9.2867110860101985E-3</v>
      </c>
      <c r="E22" s="259">
        <f t="shared" si="3"/>
        <v>1.6718891855000688E-2</v>
      </c>
      <c r="F22" s="64">
        <f t="shared" si="4"/>
        <v>0.94337413090466227</v>
      </c>
      <c r="H22" s="24">
        <v>404.99400000000003</v>
      </c>
      <c r="I22" s="160">
        <v>668.18499999999995</v>
      </c>
      <c r="J22" s="309">
        <f t="shared" si="5"/>
        <v>1.0083849822908785E-2</v>
      </c>
      <c r="K22" s="259">
        <f t="shared" si="6"/>
        <v>1.5473817802844082E-2</v>
      </c>
      <c r="L22" s="64">
        <f t="shared" si="7"/>
        <v>0.64986394860170738</v>
      </c>
      <c r="N22" s="39">
        <f t="shared" si="0"/>
        <v>2.7101320288817368</v>
      </c>
      <c r="O22" s="173">
        <f t="shared" si="1"/>
        <v>2.3008174593336364</v>
      </c>
      <c r="P22" s="64">
        <f t="shared" si="8"/>
        <v>-0.15103122843686442</v>
      </c>
    </row>
    <row r="23" spans="1:16" ht="20.100000000000001" customHeight="1" x14ac:dyDescent="0.25">
      <c r="A23" s="13" t="s">
        <v>182</v>
      </c>
      <c r="B23" s="24">
        <v>3269.52</v>
      </c>
      <c r="C23" s="160">
        <v>2339.5899999999997</v>
      </c>
      <c r="D23" s="309">
        <f t="shared" si="2"/>
        <v>2.031831984711421E-2</v>
      </c>
      <c r="E23" s="259">
        <f t="shared" si="3"/>
        <v>1.3468917329532201E-2</v>
      </c>
      <c r="F23" s="64">
        <f t="shared" si="4"/>
        <v>-0.28442401331082245</v>
      </c>
      <c r="H23" s="24">
        <v>854.64199999999994</v>
      </c>
      <c r="I23" s="160">
        <v>657.95399999999995</v>
      </c>
      <c r="J23" s="309">
        <f t="shared" si="5"/>
        <v>2.1279529030924928E-2</v>
      </c>
      <c r="K23" s="259">
        <f t="shared" si="6"/>
        <v>1.5236888464500813E-2</v>
      </c>
      <c r="L23" s="64">
        <f t="shared" si="7"/>
        <v>-0.23014080749600418</v>
      </c>
      <c r="N23" s="39">
        <f t="shared" si="0"/>
        <v>2.6139677995546746</v>
      </c>
      <c r="O23" s="173">
        <f t="shared" si="1"/>
        <v>2.812261977525977</v>
      </c>
      <c r="P23" s="64">
        <f t="shared" si="8"/>
        <v>7.5859457031216868E-2</v>
      </c>
    </row>
    <row r="24" spans="1:16" ht="20.100000000000001" customHeight="1" x14ac:dyDescent="0.25">
      <c r="A24" s="13" t="s">
        <v>203</v>
      </c>
      <c r="B24" s="24">
        <v>48.790000000000006</v>
      </c>
      <c r="C24" s="160">
        <v>2502.6699999999996</v>
      </c>
      <c r="D24" s="309">
        <f t="shared" si="2"/>
        <v>3.0320378078149164E-4</v>
      </c>
      <c r="E24" s="259">
        <f t="shared" si="3"/>
        <v>1.4407761758727107E-2</v>
      </c>
      <c r="F24" s="64">
        <f t="shared" si="4"/>
        <v>50.294732527157194</v>
      </c>
      <c r="H24" s="24">
        <v>17.634999999999998</v>
      </c>
      <c r="I24" s="160">
        <v>516.13100000000009</v>
      </c>
      <c r="J24" s="309">
        <f t="shared" si="5"/>
        <v>4.3908969423496746E-4</v>
      </c>
      <c r="K24" s="259">
        <f t="shared" si="6"/>
        <v>1.195255364367611E-2</v>
      </c>
      <c r="L24" s="64">
        <f t="shared" si="7"/>
        <v>28.26742273887157</v>
      </c>
      <c r="N24" s="39">
        <f t="shared" si="0"/>
        <v>3.6144701783152278</v>
      </c>
      <c r="O24" s="173">
        <f t="shared" si="1"/>
        <v>2.0623214407013317</v>
      </c>
      <c r="P24" s="64">
        <f t="shared" si="8"/>
        <v>-0.42942635048586336</v>
      </c>
    </row>
    <row r="25" spans="1:16" ht="20.100000000000001" customHeight="1" x14ac:dyDescent="0.25">
      <c r="A25" s="13" t="s">
        <v>176</v>
      </c>
      <c r="B25" s="24">
        <v>798.20999999999992</v>
      </c>
      <c r="C25" s="160">
        <v>1629.2099999999998</v>
      </c>
      <c r="D25" s="309">
        <f t="shared" si="2"/>
        <v>4.9604486545930387E-3</v>
      </c>
      <c r="E25" s="259">
        <f t="shared" si="3"/>
        <v>9.3792907314731028E-3</v>
      </c>
      <c r="F25" s="64">
        <f t="shared" ref="F25:F27" si="9">(C25-B25)/B25</f>
        <v>1.0410794151914908</v>
      </c>
      <c r="H25" s="24">
        <v>225.13000000000002</v>
      </c>
      <c r="I25" s="160">
        <v>452.86700000000002</v>
      </c>
      <c r="J25" s="309">
        <f t="shared" si="5"/>
        <v>5.6054586256375528E-3</v>
      </c>
      <c r="K25" s="259">
        <f t="shared" si="6"/>
        <v>1.0487486918923041E-2</v>
      </c>
      <c r="L25" s="64">
        <f t="shared" ref="L25:L29" si="10">(I25-H25)/H25</f>
        <v>1.0115799760138586</v>
      </c>
      <c r="N25" s="39">
        <f t="shared" si="0"/>
        <v>2.820435724934542</v>
      </c>
      <c r="O25" s="173">
        <f t="shared" si="1"/>
        <v>2.7796723565409005</v>
      </c>
      <c r="P25" s="64">
        <f t="shared" ref="P25:P29" si="11">(O25-N25)/N25</f>
        <v>-1.4452862028822703E-2</v>
      </c>
    </row>
    <row r="26" spans="1:16" ht="20.100000000000001" customHeight="1" x14ac:dyDescent="0.25">
      <c r="A26" s="13" t="s">
        <v>175</v>
      </c>
      <c r="B26" s="24">
        <v>1268.1500000000001</v>
      </c>
      <c r="C26" s="160">
        <v>1542.82</v>
      </c>
      <c r="D26" s="309">
        <f t="shared" si="2"/>
        <v>7.8808746587015494E-3</v>
      </c>
      <c r="E26" s="259">
        <f t="shared" si="3"/>
        <v>8.8819472789458294E-3</v>
      </c>
      <c r="F26" s="64">
        <f t="shared" si="9"/>
        <v>0.21659109726767325</v>
      </c>
      <c r="H26" s="24">
        <v>375.25900000000001</v>
      </c>
      <c r="I26" s="160">
        <v>421.29499999999996</v>
      </c>
      <c r="J26" s="309">
        <f t="shared" si="5"/>
        <v>9.3434850903838778E-3</v>
      </c>
      <c r="K26" s="259">
        <f t="shared" si="6"/>
        <v>9.7563430356101943E-3</v>
      </c>
      <c r="L26" s="64">
        <f t="shared" si="10"/>
        <v>0.12267793710477282</v>
      </c>
      <c r="N26" s="39">
        <f t="shared" si="0"/>
        <v>2.9591057840160859</v>
      </c>
      <c r="O26" s="173">
        <f t="shared" si="1"/>
        <v>2.7306814793689478</v>
      </c>
      <c r="P26" s="64">
        <f t="shared" si="11"/>
        <v>-7.7193693405959163E-2</v>
      </c>
    </row>
    <row r="27" spans="1:16" ht="20.100000000000001" customHeight="1" x14ac:dyDescent="0.25">
      <c r="A27" s="13" t="s">
        <v>189</v>
      </c>
      <c r="B27" s="24">
        <v>164.70000000000002</v>
      </c>
      <c r="C27" s="160">
        <v>1278.8599999999999</v>
      </c>
      <c r="D27" s="309">
        <f t="shared" si="2"/>
        <v>1.0235224983544101E-3</v>
      </c>
      <c r="E27" s="259">
        <f t="shared" si="3"/>
        <v>7.3623411008106338E-3</v>
      </c>
      <c r="F27" s="64">
        <f t="shared" si="9"/>
        <v>6.7647844565877335</v>
      </c>
      <c r="H27" s="24">
        <v>44.257999999999996</v>
      </c>
      <c r="I27" s="160">
        <v>333.95300000000003</v>
      </c>
      <c r="J27" s="309">
        <f t="shared" si="5"/>
        <v>1.1019694747633224E-3</v>
      </c>
      <c r="K27" s="259">
        <f t="shared" si="6"/>
        <v>7.7336783625989673E-3</v>
      </c>
      <c r="L27" s="64">
        <f t="shared" si="10"/>
        <v>6.5455962763794133</v>
      </c>
      <c r="N27" s="39">
        <f t="shared" si="0"/>
        <v>2.6871888281724345</v>
      </c>
      <c r="O27" s="173">
        <f t="shared" si="1"/>
        <v>2.611333531426427</v>
      </c>
      <c r="P27" s="64">
        <f t="shared" si="11"/>
        <v>-2.8228495128716717E-2</v>
      </c>
    </row>
    <row r="28" spans="1:16" ht="20.100000000000001" customHeight="1" x14ac:dyDescent="0.25">
      <c r="A28" s="13" t="s">
        <v>181</v>
      </c>
      <c r="B28" s="24">
        <v>1463.5900000000001</v>
      </c>
      <c r="C28" s="160">
        <v>1039.83</v>
      </c>
      <c r="D28" s="309">
        <f t="shared" si="2"/>
        <v>9.0954298322193754E-3</v>
      </c>
      <c r="E28" s="259">
        <f t="shared" si="3"/>
        <v>5.9862558425909963E-3</v>
      </c>
      <c r="F28" s="64">
        <f t="shared" ref="F28:F29" si="12">(C28-B28)/B28</f>
        <v>-0.28953463743261443</v>
      </c>
      <c r="H28" s="24">
        <v>408.13099999999997</v>
      </c>
      <c r="I28" s="160">
        <v>331.05899999999997</v>
      </c>
      <c r="J28" s="309">
        <f t="shared" si="5"/>
        <v>1.0161957243992714E-2</v>
      </c>
      <c r="K28" s="259">
        <f t="shared" si="6"/>
        <v>7.6666591557603943E-3</v>
      </c>
      <c r="L28" s="64">
        <f t="shared" si="10"/>
        <v>-0.18884132790697106</v>
      </c>
      <c r="N28" s="39">
        <f t="shared" si="0"/>
        <v>2.7885610041063407</v>
      </c>
      <c r="O28" s="173">
        <f t="shared" si="1"/>
        <v>3.1837800409682346</v>
      </c>
      <c r="P28" s="64">
        <f t="shared" si="11"/>
        <v>0.14172866804057999</v>
      </c>
    </row>
    <row r="29" spans="1:16" ht="20.100000000000001" customHeight="1" x14ac:dyDescent="0.25">
      <c r="A29" s="13" t="s">
        <v>187</v>
      </c>
      <c r="B29" s="24">
        <v>1184.05</v>
      </c>
      <c r="C29" s="160">
        <v>1594.11</v>
      </c>
      <c r="D29" s="309">
        <f t="shared" si="2"/>
        <v>7.3582380945752222E-3</v>
      </c>
      <c r="E29" s="259">
        <f t="shared" si="3"/>
        <v>9.1772215662490348E-3</v>
      </c>
      <c r="F29" s="64">
        <f t="shared" si="12"/>
        <v>0.34631983446644987</v>
      </c>
      <c r="H29" s="24">
        <v>209.73499999999999</v>
      </c>
      <c r="I29" s="160">
        <v>324.15899999999999</v>
      </c>
      <c r="J29" s="309">
        <f t="shared" si="5"/>
        <v>5.222142161631466E-3</v>
      </c>
      <c r="K29" s="259">
        <f t="shared" si="6"/>
        <v>7.506869063436227E-3</v>
      </c>
      <c r="L29" s="64">
        <f t="shared" si="10"/>
        <v>0.54556464109471481</v>
      </c>
      <c r="N29" s="39">
        <f t="shared" si="0"/>
        <v>1.7713356699463703</v>
      </c>
      <c r="O29" s="173">
        <f t="shared" si="1"/>
        <v>2.0334794963961085</v>
      </c>
      <c r="P29" s="64">
        <f t="shared" si="11"/>
        <v>0.1479921795159666</v>
      </c>
    </row>
    <row r="30" spans="1:16" ht="20.100000000000001" customHeight="1" x14ac:dyDescent="0.25">
      <c r="A30" s="13" t="s">
        <v>199</v>
      </c>
      <c r="B30" s="24">
        <v>1168.23</v>
      </c>
      <c r="C30" s="160">
        <v>1248.57</v>
      </c>
      <c r="D30" s="309">
        <f t="shared" si="2"/>
        <v>7.25992524743517E-3</v>
      </c>
      <c r="E30" s="259">
        <f t="shared" si="3"/>
        <v>7.1879628952654191E-3</v>
      </c>
      <c r="F30" s="64">
        <f t="shared" ref="F30" si="13">(C30-B30)/B30</f>
        <v>6.8770704398962462E-2</v>
      </c>
      <c r="H30" s="24">
        <v>251.75600000000003</v>
      </c>
      <c r="I30" s="160">
        <v>275.84800000000001</v>
      </c>
      <c r="J30" s="309">
        <f t="shared" si="5"/>
        <v>6.2684131024563928E-3</v>
      </c>
      <c r="K30" s="259">
        <f t="shared" si="6"/>
        <v>6.3880836793387087E-3</v>
      </c>
      <c r="L30" s="64">
        <f t="shared" ref="L30" si="14">(I30-H30)/H30</f>
        <v>9.5695832472711601E-2</v>
      </c>
      <c r="N30" s="39">
        <f t="shared" si="0"/>
        <v>2.155020843498284</v>
      </c>
      <c r="O30" s="173">
        <f t="shared" si="1"/>
        <v>2.2093114523014332</v>
      </c>
      <c r="P30" s="64">
        <f t="shared" ref="P30" si="15">(O30-N30)/N30</f>
        <v>2.5192614246374645E-2</v>
      </c>
    </row>
    <row r="31" spans="1:16" ht="20.100000000000001" customHeight="1" x14ac:dyDescent="0.25">
      <c r="A31" s="13" t="s">
        <v>201</v>
      </c>
      <c r="B31" s="24">
        <v>1875.0399999999997</v>
      </c>
      <c r="C31" s="160">
        <v>718.39</v>
      </c>
      <c r="D31" s="309">
        <f t="shared" si="2"/>
        <v>1.1652371738399834E-2</v>
      </c>
      <c r="E31" s="259">
        <f t="shared" si="3"/>
        <v>4.1357398178153608E-3</v>
      </c>
      <c r="F31" s="64">
        <f t="shared" ref="F31:F32" si="16">(C31-B31)/B31</f>
        <v>-0.61686684017407623</v>
      </c>
      <c r="H31" s="24">
        <v>897.05600000000004</v>
      </c>
      <c r="I31" s="160">
        <v>257.79599999999999</v>
      </c>
      <c r="J31" s="309">
        <f t="shared" si="5"/>
        <v>2.2335585185803405E-2</v>
      </c>
      <c r="K31" s="259">
        <f t="shared" si="6"/>
        <v>5.9700357450436529E-3</v>
      </c>
      <c r="L31" s="64">
        <f t="shared" ref="L31:L32" si="17">(I31-H31)/H31</f>
        <v>-0.71261994791852457</v>
      </c>
      <c r="N31" s="39">
        <f t="shared" si="0"/>
        <v>4.7841966038057864</v>
      </c>
      <c r="O31" s="173">
        <f t="shared" si="1"/>
        <v>3.5885243391472601</v>
      </c>
      <c r="P31" s="64">
        <f t="shared" ref="P31:P32" si="18">(O31-N31)/N31</f>
        <v>-0.24992122265781877</v>
      </c>
    </row>
    <row r="32" spans="1:16" ht="20.100000000000001" customHeight="1" thickBot="1" x14ac:dyDescent="0.3">
      <c r="A32" s="13" t="s">
        <v>17</v>
      </c>
      <c r="B32" s="24">
        <f>B33-SUM(B7:B31)</f>
        <v>8969.079999999929</v>
      </c>
      <c r="C32" s="160">
        <f>C33-SUM(C7:C31)</f>
        <v>10750.20000000007</v>
      </c>
      <c r="D32" s="309">
        <f t="shared" si="2"/>
        <v>5.5738039887920456E-2</v>
      </c>
      <c r="E32" s="259">
        <f t="shared" si="3"/>
        <v>6.1888431338797838E-2</v>
      </c>
      <c r="F32" s="64">
        <f t="shared" si="16"/>
        <v>0.19858447020208927</v>
      </c>
      <c r="H32" s="24">
        <f>H33-SUM(H7:H31)</f>
        <v>2328.2240000000165</v>
      </c>
      <c r="I32" s="160">
        <f>I33-SUM(I7:I31)</f>
        <v>2752.3029999999999</v>
      </c>
      <c r="J32" s="309">
        <f t="shared" si="5"/>
        <v>5.7969898739468118E-2</v>
      </c>
      <c r="K32" s="259">
        <f t="shared" si="6"/>
        <v>6.3737789923780361E-2</v>
      </c>
      <c r="L32" s="64">
        <f t="shared" si="17"/>
        <v>0.18214699272921347</v>
      </c>
      <c r="N32" s="39">
        <f t="shared" si="0"/>
        <v>2.5958336863981977</v>
      </c>
      <c r="O32" s="173">
        <f t="shared" si="1"/>
        <v>2.5602342282003887</v>
      </c>
      <c r="P32" s="64">
        <f t="shared" si="18"/>
        <v>-1.3714075129059733E-2</v>
      </c>
    </row>
    <row r="33" spans="1:16" ht="26.25" customHeight="1" thickBot="1" x14ac:dyDescent="0.3">
      <c r="A33" s="17" t="s">
        <v>18</v>
      </c>
      <c r="B33" s="22">
        <v>160914.87999999992</v>
      </c>
      <c r="C33" s="165">
        <v>173702.90000000005</v>
      </c>
      <c r="D33" s="305">
        <f>SUM(D7:D32)</f>
        <v>0.99999999999999989</v>
      </c>
      <c r="E33" s="306">
        <f>SUM(E7:E32)</f>
        <v>1.0000000000000002</v>
      </c>
      <c r="F33" s="69">
        <f t="shared" si="4"/>
        <v>7.9470711471805108E-2</v>
      </c>
      <c r="G33" s="2"/>
      <c r="H33" s="22">
        <v>40162.637000000017</v>
      </c>
      <c r="I33" s="165">
        <v>43181.650999999998</v>
      </c>
      <c r="J33" s="305">
        <f>SUM(J7:J32)</f>
        <v>1</v>
      </c>
      <c r="K33" s="306">
        <f>SUM(K7:K32)</f>
        <v>0.99999999999999978</v>
      </c>
      <c r="L33" s="69">
        <f t="shared" si="7"/>
        <v>7.5169715574203447E-2</v>
      </c>
      <c r="N33" s="34">
        <f t="shared" si="0"/>
        <v>2.4958932946412435</v>
      </c>
      <c r="O33" s="166">
        <f t="shared" si="1"/>
        <v>2.4859487665433329</v>
      </c>
      <c r="P33" s="69">
        <f t="shared" si="8"/>
        <v>-3.984356270062459E-3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L5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173</v>
      </c>
      <c r="B39" s="45">
        <v>14080.619999999999</v>
      </c>
      <c r="C39" s="167">
        <v>17113.030000000002</v>
      </c>
      <c r="D39" s="309">
        <f t="shared" ref="D39:D61" si="19">B39/$B$62</f>
        <v>0.25305008068311885</v>
      </c>
      <c r="E39" s="308">
        <f t="shared" ref="E39:E61" si="20">C39/$C$62</f>
        <v>0.24300946092266182</v>
      </c>
      <c r="F39" s="64">
        <f>(C39-B39)/B39</f>
        <v>0.21536054520326547</v>
      </c>
      <c r="H39" s="45">
        <v>3364.91</v>
      </c>
      <c r="I39" s="167">
        <v>4131.4590000000007</v>
      </c>
      <c r="J39" s="309">
        <f t="shared" ref="J39:J61" si="21">H39/$H$62</f>
        <v>0.24742314585216171</v>
      </c>
      <c r="K39" s="308">
        <f t="shared" ref="K39:K61" si="22">I39/$I$62</f>
        <v>0.25025995431491449</v>
      </c>
      <c r="L39" s="64">
        <f>(I39-H39)/H39</f>
        <v>0.22780668725166525</v>
      </c>
      <c r="N39" s="39">
        <f t="shared" ref="N39:N62" si="23">(H39/B39)*10</f>
        <v>2.3897456219967586</v>
      </c>
      <c r="O39" s="172">
        <f t="shared" ref="O39:O62" si="24">(I39/C39)*10</f>
        <v>2.4142182886373718</v>
      </c>
      <c r="P39" s="73">
        <f t="shared" si="8"/>
        <v>1.0240699434848217E-2</v>
      </c>
    </row>
    <row r="40" spans="1:16" ht="20.100000000000001" customHeight="1" x14ac:dyDescent="0.25">
      <c r="A40" s="44" t="s">
        <v>174</v>
      </c>
      <c r="B40" s="24">
        <v>13150.310000000003</v>
      </c>
      <c r="C40" s="160">
        <v>17179.53</v>
      </c>
      <c r="D40" s="309">
        <f t="shared" si="19"/>
        <v>0.23633100009147506</v>
      </c>
      <c r="E40" s="259">
        <f t="shared" si="20"/>
        <v>0.24395377815645128</v>
      </c>
      <c r="F40" s="64">
        <f t="shared" ref="F40:F62" si="25">(C40-B40)/B40</f>
        <v>0.30639733968248617</v>
      </c>
      <c r="H40" s="24">
        <v>3092.4730000000009</v>
      </c>
      <c r="I40" s="160">
        <v>3834.3649999999998</v>
      </c>
      <c r="J40" s="309">
        <f t="shared" si="21"/>
        <v>0.22739074689155797</v>
      </c>
      <c r="K40" s="259">
        <f t="shared" si="22"/>
        <v>0.23226371355172756</v>
      </c>
      <c r="L40" s="64">
        <f t="shared" ref="L40:L62" si="26">(I40-H40)/H40</f>
        <v>0.23990249874453187</v>
      </c>
      <c r="N40" s="39">
        <f t="shared" si="23"/>
        <v>2.3516350565119759</v>
      </c>
      <c r="O40" s="173">
        <f t="shared" si="24"/>
        <v>2.2319382427807981</v>
      </c>
      <c r="P40" s="64">
        <f t="shared" si="8"/>
        <v>-5.0899400142773908E-2</v>
      </c>
    </row>
    <row r="41" spans="1:16" ht="20.100000000000001" customHeight="1" x14ac:dyDescent="0.25">
      <c r="A41" s="44" t="s">
        <v>180</v>
      </c>
      <c r="B41" s="24">
        <v>3653.33</v>
      </c>
      <c r="C41" s="160">
        <v>7344.63</v>
      </c>
      <c r="D41" s="309">
        <f t="shared" si="19"/>
        <v>6.5655876748471204E-2</v>
      </c>
      <c r="E41" s="259">
        <f t="shared" si="20"/>
        <v>0.10429564939560144</v>
      </c>
      <c r="F41" s="64">
        <f t="shared" si="25"/>
        <v>1.0103932576580819</v>
      </c>
      <c r="H41" s="24">
        <v>693.62399999999991</v>
      </c>
      <c r="I41" s="160">
        <v>1417.8100000000002</v>
      </c>
      <c r="J41" s="309">
        <f t="shared" si="21"/>
        <v>5.1002443488402306E-2</v>
      </c>
      <c r="K41" s="259">
        <f t="shared" si="22"/>
        <v>8.588275130582898E-2</v>
      </c>
      <c r="L41" s="64">
        <f t="shared" si="26"/>
        <v>1.0440613358245971</v>
      </c>
      <c r="N41" s="39">
        <f t="shared" si="23"/>
        <v>1.8986075717222368</v>
      </c>
      <c r="O41" s="173">
        <f t="shared" si="24"/>
        <v>1.9304035737675009</v>
      </c>
      <c r="P41" s="64">
        <f t="shared" si="8"/>
        <v>1.6747011082665068E-2</v>
      </c>
    </row>
    <row r="42" spans="1:16" ht="20.100000000000001" customHeight="1" x14ac:dyDescent="0.25">
      <c r="A42" s="44" t="s">
        <v>168</v>
      </c>
      <c r="B42" s="24">
        <v>3448.5299999999997</v>
      </c>
      <c r="C42" s="160">
        <v>5346.1500000000005</v>
      </c>
      <c r="D42" s="309">
        <f t="shared" si="19"/>
        <v>6.1975310372565685E-2</v>
      </c>
      <c r="E42" s="259">
        <f t="shared" si="20"/>
        <v>7.5916715480057503E-2</v>
      </c>
      <c r="F42" s="64">
        <f t="shared" si="25"/>
        <v>0.55026924515663223</v>
      </c>
      <c r="H42" s="24">
        <v>1065.798</v>
      </c>
      <c r="I42" s="160">
        <v>1309.8139999999999</v>
      </c>
      <c r="J42" s="309">
        <f t="shared" si="21"/>
        <v>7.8368542993108956E-2</v>
      </c>
      <c r="K42" s="259">
        <f t="shared" si="22"/>
        <v>7.9340976589876683E-2</v>
      </c>
      <c r="L42" s="64">
        <f t="shared" si="26"/>
        <v>0.22895145233899844</v>
      </c>
      <c r="N42" s="39">
        <f t="shared" si="23"/>
        <v>3.0905864237805676</v>
      </c>
      <c r="O42" s="173">
        <f t="shared" si="24"/>
        <v>2.4500135611608349</v>
      </c>
      <c r="P42" s="64">
        <f t="shared" si="8"/>
        <v>-0.20726579839050427</v>
      </c>
    </row>
    <row r="43" spans="1:16" ht="20.100000000000001" customHeight="1" x14ac:dyDescent="0.25">
      <c r="A43" s="44" t="s">
        <v>169</v>
      </c>
      <c r="B43" s="24">
        <v>3796.25</v>
      </c>
      <c r="C43" s="160">
        <v>4467.04</v>
      </c>
      <c r="D43" s="309">
        <f t="shared" si="19"/>
        <v>6.8224365744781829E-2</v>
      </c>
      <c r="E43" s="259">
        <f t="shared" si="20"/>
        <v>6.3433125654543177E-2</v>
      </c>
      <c r="F43" s="64">
        <f t="shared" si="25"/>
        <v>0.17669805729338162</v>
      </c>
      <c r="H43" s="24">
        <v>1122.098</v>
      </c>
      <c r="I43" s="160">
        <v>1230.69</v>
      </c>
      <c r="J43" s="309">
        <f t="shared" si="21"/>
        <v>8.2508303970810201E-2</v>
      </c>
      <c r="K43" s="259">
        <f t="shared" si="22"/>
        <v>7.454810108870065E-2</v>
      </c>
      <c r="L43" s="64">
        <f t="shared" si="26"/>
        <v>9.6775860931932953E-2</v>
      </c>
      <c r="N43" s="39">
        <f t="shared" si="23"/>
        <v>2.9558063878827792</v>
      </c>
      <c r="O43" s="173">
        <f t="shared" si="24"/>
        <v>2.755045846914288</v>
      </c>
      <c r="P43" s="64">
        <f t="shared" ref="P43:P50" si="27">(O43-N43)/N43</f>
        <v>-6.7920734521551104E-2</v>
      </c>
    </row>
    <row r="44" spans="1:16" ht="20.100000000000001" customHeight="1" x14ac:dyDescent="0.25">
      <c r="A44" s="44" t="s">
        <v>170</v>
      </c>
      <c r="B44" s="24">
        <v>3330.11</v>
      </c>
      <c r="C44" s="160">
        <v>4641.8500000000004</v>
      </c>
      <c r="D44" s="309">
        <f t="shared" si="19"/>
        <v>5.9847123506185165E-2</v>
      </c>
      <c r="E44" s="259">
        <f t="shared" si="20"/>
        <v>6.5915472957381468E-2</v>
      </c>
      <c r="F44" s="64">
        <f t="shared" ref="F44:F55" si="28">(C44-B44)/B44</f>
        <v>0.39390290410827278</v>
      </c>
      <c r="H44" s="24">
        <v>893.27800000000002</v>
      </c>
      <c r="I44" s="160">
        <v>1091.9690000000001</v>
      </c>
      <c r="J44" s="309">
        <f t="shared" si="21"/>
        <v>6.5683080046874162E-2</v>
      </c>
      <c r="K44" s="259">
        <f t="shared" si="22"/>
        <v>6.6145183106815969E-2</v>
      </c>
      <c r="L44" s="64">
        <f t="shared" ref="L44:L55" si="29">(I44-H44)/H44</f>
        <v>0.22242907583081642</v>
      </c>
      <c r="N44" s="39">
        <f t="shared" si="23"/>
        <v>2.6824279077868294</v>
      </c>
      <c r="O44" s="173">
        <f t="shared" si="24"/>
        <v>2.3524435300580588</v>
      </c>
      <c r="P44" s="64">
        <f t="shared" si="27"/>
        <v>-0.12301705360686777</v>
      </c>
    </row>
    <row r="45" spans="1:16" ht="20.100000000000001" customHeight="1" x14ac:dyDescent="0.25">
      <c r="A45" s="44" t="s">
        <v>163</v>
      </c>
      <c r="B45" s="24">
        <v>7833.5700000000024</v>
      </c>
      <c r="C45" s="160">
        <v>4886.0399999999991</v>
      </c>
      <c r="D45" s="309">
        <f t="shared" si="19"/>
        <v>0.14078112473292087</v>
      </c>
      <c r="E45" s="259">
        <f t="shared" si="20"/>
        <v>6.9383034240374855E-2</v>
      </c>
      <c r="F45" s="64">
        <f t="shared" si="28"/>
        <v>-0.37626905740294686</v>
      </c>
      <c r="H45" s="24">
        <v>1587.8300000000002</v>
      </c>
      <c r="I45" s="160">
        <v>917.202</v>
      </c>
      <c r="J45" s="309">
        <f t="shared" si="21"/>
        <v>0.1167537597375377</v>
      </c>
      <c r="K45" s="259">
        <f t="shared" si="22"/>
        <v>5.555880637265144E-2</v>
      </c>
      <c r="L45" s="64">
        <f t="shared" si="29"/>
        <v>-0.42235503800784724</v>
      </c>
      <c r="N45" s="39">
        <f t="shared" si="23"/>
        <v>2.0269557813359675</v>
      </c>
      <c r="O45" s="173">
        <f t="shared" si="24"/>
        <v>1.8771888891617756</v>
      </c>
      <c r="P45" s="64">
        <f t="shared" si="27"/>
        <v>-7.3887597131241059E-2</v>
      </c>
    </row>
    <row r="46" spans="1:16" ht="20.100000000000001" customHeight="1" x14ac:dyDescent="0.25">
      <c r="A46" s="44" t="s">
        <v>177</v>
      </c>
      <c r="B46" s="24">
        <v>2436.12</v>
      </c>
      <c r="C46" s="160">
        <v>3027.13</v>
      </c>
      <c r="D46" s="309">
        <f t="shared" si="19"/>
        <v>4.3780768357768299E-2</v>
      </c>
      <c r="E46" s="259">
        <f t="shared" si="20"/>
        <v>4.2986030495056525E-2</v>
      </c>
      <c r="F46" s="64">
        <f t="shared" si="28"/>
        <v>0.24260299164244792</v>
      </c>
      <c r="H46" s="24">
        <v>698.64300000000014</v>
      </c>
      <c r="I46" s="160">
        <v>881.98899999999981</v>
      </c>
      <c r="J46" s="309">
        <f t="shared" si="21"/>
        <v>5.1371492517657782E-2</v>
      </c>
      <c r="K46" s="259">
        <f t="shared" si="22"/>
        <v>5.3425805955294975E-2</v>
      </c>
      <c r="L46" s="64">
        <f t="shared" si="29"/>
        <v>0.26243159954368628</v>
      </c>
      <c r="N46" s="39">
        <f t="shared" si="23"/>
        <v>2.8678513373725441</v>
      </c>
      <c r="O46" s="173">
        <f t="shared" si="24"/>
        <v>2.9136145457908968</v>
      </c>
      <c r="P46" s="64">
        <f t="shared" si="27"/>
        <v>1.5957315437514951E-2</v>
      </c>
    </row>
    <row r="47" spans="1:16" ht="20.100000000000001" customHeight="1" x14ac:dyDescent="0.25">
      <c r="A47" s="44" t="s">
        <v>176</v>
      </c>
      <c r="B47" s="24">
        <v>798.20999999999992</v>
      </c>
      <c r="C47" s="160">
        <v>1629.2099999999998</v>
      </c>
      <c r="D47" s="309">
        <f t="shared" si="19"/>
        <v>1.4345043393122767E-2</v>
      </c>
      <c r="E47" s="259">
        <f t="shared" si="20"/>
        <v>2.3135204217476963E-2</v>
      </c>
      <c r="F47" s="64">
        <f t="shared" si="28"/>
        <v>1.0410794151914908</v>
      </c>
      <c r="H47" s="24">
        <v>225.13000000000002</v>
      </c>
      <c r="I47" s="160">
        <v>452.86700000000002</v>
      </c>
      <c r="J47" s="309">
        <f t="shared" si="21"/>
        <v>1.6553896783479252E-2</v>
      </c>
      <c r="K47" s="259">
        <f t="shared" si="22"/>
        <v>2.7432070542327144E-2</v>
      </c>
      <c r="L47" s="64">
        <f t="shared" si="29"/>
        <v>1.0115799760138586</v>
      </c>
      <c r="N47" s="39">
        <f t="shared" si="23"/>
        <v>2.820435724934542</v>
      </c>
      <c r="O47" s="173">
        <f t="shared" si="24"/>
        <v>2.7796723565409005</v>
      </c>
      <c r="P47" s="64">
        <f t="shared" si="27"/>
        <v>-1.4452862028822703E-2</v>
      </c>
    </row>
    <row r="48" spans="1:16" ht="20.100000000000001" customHeight="1" x14ac:dyDescent="0.25">
      <c r="A48" s="44" t="s">
        <v>175</v>
      </c>
      <c r="B48" s="24">
        <v>1268.1500000000001</v>
      </c>
      <c r="C48" s="160">
        <v>1542.82</v>
      </c>
      <c r="D48" s="309">
        <f t="shared" si="19"/>
        <v>2.2790577390647371E-2</v>
      </c>
      <c r="E48" s="259">
        <f t="shared" si="20"/>
        <v>2.1908443829099875E-2</v>
      </c>
      <c r="F48" s="64">
        <f t="shared" si="28"/>
        <v>0.21659109726767325</v>
      </c>
      <c r="H48" s="24">
        <v>375.25900000000001</v>
      </c>
      <c r="I48" s="160">
        <v>421.29499999999996</v>
      </c>
      <c r="J48" s="309">
        <f t="shared" si="21"/>
        <v>2.7592940758990984E-2</v>
      </c>
      <c r="K48" s="259">
        <f t="shared" si="22"/>
        <v>2.5519620902228941E-2</v>
      </c>
      <c r="L48" s="64">
        <f t="shared" si="29"/>
        <v>0.12267793710477282</v>
      </c>
      <c r="N48" s="39">
        <f t="shared" si="23"/>
        <v>2.9591057840160859</v>
      </c>
      <c r="O48" s="173">
        <f t="shared" si="24"/>
        <v>2.7306814793689478</v>
      </c>
      <c r="P48" s="64">
        <f t="shared" si="27"/>
        <v>-7.7193693405959163E-2</v>
      </c>
    </row>
    <row r="49" spans="1:16" ht="20.100000000000001" customHeight="1" x14ac:dyDescent="0.25">
      <c r="A49" s="44" t="s">
        <v>189</v>
      </c>
      <c r="B49" s="24">
        <v>164.70000000000002</v>
      </c>
      <c r="C49" s="160">
        <v>1278.8599999999999</v>
      </c>
      <c r="D49" s="309">
        <f t="shared" si="19"/>
        <v>2.9599086040607361E-3</v>
      </c>
      <c r="E49" s="259">
        <f t="shared" si="20"/>
        <v>1.8160143422617459E-2</v>
      </c>
      <c r="F49" s="64">
        <f t="shared" si="28"/>
        <v>6.7647844565877335</v>
      </c>
      <c r="H49" s="24">
        <v>44.257999999999996</v>
      </c>
      <c r="I49" s="160">
        <v>333.95300000000003</v>
      </c>
      <c r="J49" s="309">
        <f t="shared" si="21"/>
        <v>3.2543080168934597E-3</v>
      </c>
      <c r="K49" s="259">
        <f t="shared" si="22"/>
        <v>2.0228946365758109E-2</v>
      </c>
      <c r="L49" s="64">
        <f t="shared" si="29"/>
        <v>6.5455962763794133</v>
      </c>
      <c r="N49" s="39">
        <f t="shared" ref="N49" si="30">(H49/B49)*10</f>
        <v>2.6871888281724345</v>
      </c>
      <c r="O49" s="173">
        <f t="shared" ref="O49" si="31">(I49/C49)*10</f>
        <v>2.611333531426427</v>
      </c>
      <c r="P49" s="64">
        <f t="shared" ref="P49" si="32">(O49-N49)/N49</f>
        <v>-2.8228495128716717E-2</v>
      </c>
    </row>
    <row r="50" spans="1:16" ht="20.100000000000001" customHeight="1" x14ac:dyDescent="0.25">
      <c r="A50" s="44" t="s">
        <v>188</v>
      </c>
      <c r="B50" s="24">
        <v>676.03</v>
      </c>
      <c r="C50" s="160">
        <v>600.29</v>
      </c>
      <c r="D50" s="309">
        <f t="shared" si="19"/>
        <v>1.2149283628434603E-2</v>
      </c>
      <c r="E50" s="259">
        <f t="shared" si="20"/>
        <v>8.5242735679926136E-3</v>
      </c>
      <c r="F50" s="64">
        <f t="shared" si="28"/>
        <v>-0.11203644808662339</v>
      </c>
      <c r="H50" s="24">
        <v>189.76699999999997</v>
      </c>
      <c r="I50" s="160">
        <v>179.07299999999998</v>
      </c>
      <c r="J50" s="309">
        <f t="shared" si="21"/>
        <v>1.3953641588906439E-2</v>
      </c>
      <c r="K50" s="259">
        <f t="shared" si="22"/>
        <v>1.0847209375437265E-2</v>
      </c>
      <c r="L50" s="64">
        <f t="shared" si="29"/>
        <v>-5.6353317489342143E-2</v>
      </c>
      <c r="N50" s="39">
        <f t="shared" si="23"/>
        <v>2.8070795674748155</v>
      </c>
      <c r="O50" s="173">
        <f t="shared" si="24"/>
        <v>2.9831081643872128</v>
      </c>
      <c r="P50" s="64">
        <f t="shared" si="27"/>
        <v>6.2708802041813394E-2</v>
      </c>
    </row>
    <row r="51" spans="1:16" ht="20.100000000000001" customHeight="1" x14ac:dyDescent="0.25">
      <c r="A51" s="44" t="s">
        <v>194</v>
      </c>
      <c r="B51" s="24">
        <v>19.439999999999998</v>
      </c>
      <c r="C51" s="160">
        <v>399.40999999999997</v>
      </c>
      <c r="D51" s="309">
        <f t="shared" si="19"/>
        <v>3.4936626146290649E-4</v>
      </c>
      <c r="E51" s="259">
        <f t="shared" si="20"/>
        <v>5.6717255089905371E-3</v>
      </c>
      <c r="F51" s="64">
        <f t="shared" si="28"/>
        <v>19.545781893004115</v>
      </c>
      <c r="H51" s="24">
        <v>6.08</v>
      </c>
      <c r="I51" s="160">
        <v>88.741</v>
      </c>
      <c r="J51" s="309">
        <f t="shared" si="21"/>
        <v>4.4706477343558766E-4</v>
      </c>
      <c r="K51" s="259">
        <f t="shared" si="22"/>
        <v>5.3754178864802533E-3</v>
      </c>
      <c r="L51" s="64">
        <f t="shared" si="29"/>
        <v>13.595559210526316</v>
      </c>
      <c r="N51" s="39">
        <f t="shared" ref="N51" si="33">(H51/B51)*10</f>
        <v>3.1275720164609053</v>
      </c>
      <c r="O51" s="173">
        <f t="shared" ref="O51" si="34">(I51/C51)*10</f>
        <v>2.2218021581833205</v>
      </c>
      <c r="P51" s="64">
        <f t="shared" ref="P51" si="35">(O51-N51)/N51</f>
        <v>-0.2896079941598067</v>
      </c>
    </row>
    <row r="52" spans="1:16" ht="20.100000000000001" customHeight="1" x14ac:dyDescent="0.25">
      <c r="A52" s="44" t="s">
        <v>192</v>
      </c>
      <c r="B52" s="24">
        <v>136.25</v>
      </c>
      <c r="C52" s="160">
        <v>324.93</v>
      </c>
      <c r="D52" s="309">
        <f t="shared" si="19"/>
        <v>2.4486189878765953E-3</v>
      </c>
      <c r="E52" s="259">
        <f t="shared" si="20"/>
        <v>4.6140902071462797E-3</v>
      </c>
      <c r="F52" s="64">
        <f t="shared" si="28"/>
        <v>1.3848073394495413</v>
      </c>
      <c r="H52" s="24">
        <v>31.928000000000001</v>
      </c>
      <c r="I52" s="160">
        <v>64.911000000000001</v>
      </c>
      <c r="J52" s="309">
        <f t="shared" si="21"/>
        <v>2.3476783036597768E-3</v>
      </c>
      <c r="K52" s="259">
        <f t="shared" si="22"/>
        <v>3.9319339474348921E-3</v>
      </c>
      <c r="L52" s="64">
        <f t="shared" si="29"/>
        <v>1.0330430969681785</v>
      </c>
      <c r="N52" s="39">
        <f t="shared" ref="N52:N53" si="36">(H52/B52)*10</f>
        <v>2.3433394495412845</v>
      </c>
      <c r="O52" s="173">
        <f t="shared" ref="O52:O53" si="37">(I52/C52)*10</f>
        <v>1.9976918105438093</v>
      </c>
      <c r="P52" s="64">
        <f t="shared" ref="P52:P53" si="38">(O52-N52)/N52</f>
        <v>-0.14750216366012903</v>
      </c>
    </row>
    <row r="53" spans="1:16" ht="20.100000000000001" customHeight="1" x14ac:dyDescent="0.25">
      <c r="A53" s="44" t="s">
        <v>191</v>
      </c>
      <c r="B53" s="24">
        <v>197.59000000000003</v>
      </c>
      <c r="C53" s="160">
        <v>266.15999999999997</v>
      </c>
      <c r="D53" s="309">
        <f t="shared" si="19"/>
        <v>3.5509917490975161E-3</v>
      </c>
      <c r="E53" s="259">
        <f t="shared" si="20"/>
        <v>3.7795409766228222E-3</v>
      </c>
      <c r="F53" s="64">
        <f t="shared" si="28"/>
        <v>0.34703173237511981</v>
      </c>
      <c r="H53" s="24">
        <v>52.896000000000008</v>
      </c>
      <c r="I53" s="160">
        <v>55.842000000000006</v>
      </c>
      <c r="J53" s="309">
        <f t="shared" si="21"/>
        <v>3.8894635288896132E-3</v>
      </c>
      <c r="K53" s="259">
        <f t="shared" si="22"/>
        <v>3.3825862410478851E-3</v>
      </c>
      <c r="L53" s="64">
        <f t="shared" si="29"/>
        <v>5.5694192377495413E-2</v>
      </c>
      <c r="N53" s="39">
        <f t="shared" si="36"/>
        <v>2.6770585555949191</v>
      </c>
      <c r="O53" s="173">
        <f t="shared" si="37"/>
        <v>2.0980613165013531</v>
      </c>
      <c r="P53" s="64">
        <f t="shared" si="38"/>
        <v>-0.21628112612011816</v>
      </c>
    </row>
    <row r="54" spans="1:16" ht="20.100000000000001" customHeight="1" x14ac:dyDescent="0.25">
      <c r="A54" s="44" t="s">
        <v>195</v>
      </c>
      <c r="B54" s="24">
        <v>434.55</v>
      </c>
      <c r="C54" s="160">
        <v>208.05</v>
      </c>
      <c r="D54" s="309">
        <f t="shared" si="19"/>
        <v>7.8095220637194457E-3</v>
      </c>
      <c r="E54" s="259">
        <f t="shared" si="20"/>
        <v>2.9543639171414875E-3</v>
      </c>
      <c r="F54" s="64">
        <f t="shared" si="28"/>
        <v>-0.52122885743872971</v>
      </c>
      <c r="H54" s="24">
        <v>85.842000000000013</v>
      </c>
      <c r="I54" s="160">
        <v>47.427999999999997</v>
      </c>
      <c r="J54" s="309">
        <f t="shared" si="21"/>
        <v>6.3119957699437042E-3</v>
      </c>
      <c r="K54" s="259">
        <f t="shared" si="22"/>
        <v>2.8729146563593543E-3</v>
      </c>
      <c r="L54" s="64">
        <f t="shared" si="29"/>
        <v>-0.4474965634537873</v>
      </c>
      <c r="N54" s="39">
        <f t="shared" ref="N54" si="39">(H54/B54)*10</f>
        <v>1.9754228512254057</v>
      </c>
      <c r="O54" s="173">
        <f t="shared" ref="O54" si="40">(I54/C54)*10</f>
        <v>2.2796443162701272</v>
      </c>
      <c r="P54" s="64">
        <f t="shared" ref="P54" si="41">(O54-N54)/N54</f>
        <v>0.15400321245449047</v>
      </c>
    </row>
    <row r="55" spans="1:16" ht="20.100000000000001" customHeight="1" x14ac:dyDescent="0.25">
      <c r="A55" s="44" t="s">
        <v>193</v>
      </c>
      <c r="B55" s="24">
        <v>66.78</v>
      </c>
      <c r="C55" s="160">
        <v>62.189999999999991</v>
      </c>
      <c r="D55" s="309">
        <f t="shared" si="19"/>
        <v>1.2001378055809103E-3</v>
      </c>
      <c r="E55" s="259">
        <f t="shared" si="20"/>
        <v>8.8311411683263184E-4</v>
      </c>
      <c r="F55" s="64">
        <f t="shared" si="28"/>
        <v>-6.8733153638814173E-2</v>
      </c>
      <c r="H55" s="24">
        <v>19.331999999999997</v>
      </c>
      <c r="I55" s="160">
        <v>12.824</v>
      </c>
      <c r="J55" s="309">
        <f t="shared" si="21"/>
        <v>1.421489506588286E-3</v>
      </c>
      <c r="K55" s="259">
        <f t="shared" si="22"/>
        <v>7.7680394604774314E-4</v>
      </c>
      <c r="L55" s="64">
        <f t="shared" si="29"/>
        <v>-0.3366439064763086</v>
      </c>
      <c r="N55" s="39">
        <f t="shared" ref="N55" si="42">(H55/B55)*10</f>
        <v>2.8948787061994601</v>
      </c>
      <c r="O55" s="173">
        <f t="shared" ref="O55" si="43">(I55/C55)*10</f>
        <v>2.0620678565685804</v>
      </c>
      <c r="P55" s="64">
        <f t="shared" ref="P55" si="44">(O55-N55)/N55</f>
        <v>-0.28768419479800417</v>
      </c>
    </row>
    <row r="56" spans="1:16" ht="20.100000000000001" customHeight="1" x14ac:dyDescent="0.25">
      <c r="A56" s="44" t="s">
        <v>190</v>
      </c>
      <c r="B56" s="24">
        <v>73.7</v>
      </c>
      <c r="C56" s="160">
        <v>36.600000000000009</v>
      </c>
      <c r="D56" s="309">
        <f t="shared" si="19"/>
        <v>1.3245006928917803E-3</v>
      </c>
      <c r="E56" s="259">
        <f t="shared" si="20"/>
        <v>5.1972948506310245E-4</v>
      </c>
      <c r="F56" s="64">
        <f t="shared" ref="F56:F59" si="45">(C56-B56)/B56</f>
        <v>-0.50339213025780183</v>
      </c>
      <c r="H56" s="24">
        <v>26.896000000000001</v>
      </c>
      <c r="I56" s="160">
        <v>12.000999999999999</v>
      </c>
      <c r="J56" s="309">
        <f t="shared" si="21"/>
        <v>1.977673379329534E-3</v>
      </c>
      <c r="K56" s="259">
        <f t="shared" si="22"/>
        <v>7.2695135344034349E-4</v>
      </c>
      <c r="L56" s="64">
        <f t="shared" ref="L56:L59" si="46">(I56-H56)/H56</f>
        <v>-0.55379982153480078</v>
      </c>
      <c r="N56" s="39">
        <f t="shared" si="23"/>
        <v>3.6493894165535954</v>
      </c>
      <c r="O56" s="173">
        <f t="shared" si="24"/>
        <v>3.2789617486338791</v>
      </c>
      <c r="P56" s="64">
        <f t="shared" ref="P56" si="47">(O56-N56)/N56</f>
        <v>-0.10150401221625183</v>
      </c>
    </row>
    <row r="57" spans="1:16" ht="20.100000000000001" customHeight="1" x14ac:dyDescent="0.25">
      <c r="A57" s="44" t="s">
        <v>197</v>
      </c>
      <c r="B57" s="24">
        <v>22.54</v>
      </c>
      <c r="C57" s="160">
        <v>28.889999999999997</v>
      </c>
      <c r="D57" s="309">
        <f t="shared" si="19"/>
        <v>4.0507795953569509E-4</v>
      </c>
      <c r="E57" s="259">
        <f t="shared" si="20"/>
        <v>4.1024548698013726E-4</v>
      </c>
      <c r="F57" s="64">
        <f t="shared" si="45"/>
        <v>0.28172138420585618</v>
      </c>
      <c r="H57" s="24">
        <v>4.9939999999999998</v>
      </c>
      <c r="I57" s="160">
        <v>7.0179999999999989</v>
      </c>
      <c r="J57" s="309">
        <f t="shared" si="21"/>
        <v>3.672107694962705E-4</v>
      </c>
      <c r="K57" s="259">
        <f t="shared" si="22"/>
        <v>4.2510995737391301E-4</v>
      </c>
      <c r="L57" s="64">
        <f t="shared" si="46"/>
        <v>0.40528634361233462</v>
      </c>
      <c r="N57" s="39">
        <f t="shared" ref="N57:N59" si="48">(H57/B57)*10</f>
        <v>2.2156166814551908</v>
      </c>
      <c r="O57" s="173">
        <f t="shared" ref="O57:O59" si="49">(I57/C57)*10</f>
        <v>2.4292142609899616</v>
      </c>
      <c r="P57" s="64">
        <f t="shared" ref="P57:P59" si="50">(O57-N57)/N57</f>
        <v>9.6405475424784448E-2</v>
      </c>
    </row>
    <row r="58" spans="1:16" ht="20.100000000000001" customHeight="1" x14ac:dyDescent="0.25">
      <c r="A58" s="44" t="s">
        <v>198</v>
      </c>
      <c r="B58" s="24"/>
      <c r="C58" s="160">
        <v>10.030000000000001</v>
      </c>
      <c r="D58" s="309">
        <f t="shared" si="19"/>
        <v>0</v>
      </c>
      <c r="E58" s="259">
        <f t="shared" si="20"/>
        <v>1.4242859932193762E-4</v>
      </c>
      <c r="F58" s="64"/>
      <c r="H58" s="24"/>
      <c r="I58" s="160">
        <v>4.7010000000000005</v>
      </c>
      <c r="J58" s="309">
        <f t="shared" si="21"/>
        <v>0</v>
      </c>
      <c r="K58" s="259">
        <f t="shared" si="22"/>
        <v>2.8475946275502504E-4</v>
      </c>
      <c r="L58" s="64"/>
      <c r="N58" s="39"/>
      <c r="O58" s="173">
        <f t="shared" si="49"/>
        <v>4.6869391824526421</v>
      </c>
      <c r="P58" s="64"/>
    </row>
    <row r="59" spans="1:16" ht="20.100000000000001" customHeight="1" x14ac:dyDescent="0.25">
      <c r="A59" s="44" t="s">
        <v>212</v>
      </c>
      <c r="B59" s="24">
        <v>28.23</v>
      </c>
      <c r="C59" s="160">
        <v>11.03</v>
      </c>
      <c r="D59" s="309">
        <f t="shared" si="19"/>
        <v>5.0733588277252319E-4</v>
      </c>
      <c r="E59" s="259">
        <f t="shared" si="20"/>
        <v>1.5662885847666716E-4</v>
      </c>
      <c r="F59" s="64">
        <f t="shared" si="45"/>
        <v>-0.60928090683669867</v>
      </c>
      <c r="H59" s="24">
        <v>8.1159999999999979</v>
      </c>
      <c r="I59" s="160">
        <v>4.2169999999999996</v>
      </c>
      <c r="J59" s="309">
        <f t="shared" si="21"/>
        <v>5.9677264822421516E-4</v>
      </c>
      <c r="K59" s="259">
        <f t="shared" si="22"/>
        <v>2.5544153466027235E-4</v>
      </c>
      <c r="L59" s="64">
        <f t="shared" si="46"/>
        <v>-0.48040906850665344</v>
      </c>
      <c r="N59" s="39">
        <f t="shared" si="48"/>
        <v>2.8749557208643277</v>
      </c>
      <c r="O59" s="173">
        <f t="shared" si="49"/>
        <v>3.8232094288304626</v>
      </c>
      <c r="P59" s="64">
        <f t="shared" si="50"/>
        <v>0.32983245657816651</v>
      </c>
    </row>
    <row r="60" spans="1:16" ht="20.100000000000001" customHeight="1" x14ac:dyDescent="0.25">
      <c r="A60" s="44" t="s">
        <v>225</v>
      </c>
      <c r="B60" s="24">
        <v>2.2599999999999998</v>
      </c>
      <c r="C60" s="160">
        <v>4.1499999999999995</v>
      </c>
      <c r="D60" s="309">
        <f t="shared" si="19"/>
        <v>4.0615625046613612E-5</v>
      </c>
      <c r="E60" s="259">
        <f t="shared" si="20"/>
        <v>5.8931075492127708E-5</v>
      </c>
      <c r="F60" s="64">
        <f t="shared" ref="F60:F61" si="51">(C60-B60)/B60</f>
        <v>0.83628318584070793</v>
      </c>
      <c r="H60" s="24">
        <v>0.87</v>
      </c>
      <c r="I60" s="160">
        <v>2.5629999999999997</v>
      </c>
      <c r="J60" s="309">
        <f t="shared" si="21"/>
        <v>6.3971439619894946E-5</v>
      </c>
      <c r="K60" s="259">
        <f t="shared" si="22"/>
        <v>1.5525175559266729E-4</v>
      </c>
      <c r="L60" s="64">
        <f t="shared" ref="L60:L61" si="52">(I60-H60)/H60</f>
        <v>1.9459770114942525</v>
      </c>
      <c r="N60" s="39">
        <f t="shared" ref="N60:N61" si="53">(H60/B60)*10</f>
        <v>3.8495575221238942</v>
      </c>
      <c r="O60" s="173"/>
      <c r="P60" s="64">
        <f t="shared" ref="P60:P61" si="54">(O60-N60)/N60</f>
        <v>-1</v>
      </c>
    </row>
    <row r="61" spans="1:16" ht="20.100000000000001" customHeight="1" thickBot="1" x14ac:dyDescent="0.3">
      <c r="A61" s="13" t="s">
        <v>17</v>
      </c>
      <c r="B61" s="24">
        <f>B62-SUM(B39:B60)</f>
        <v>26.339999999996508</v>
      </c>
      <c r="C61" s="160">
        <f>C62-SUM(C39:C60)</f>
        <v>13.230000000010477</v>
      </c>
      <c r="D61" s="309">
        <f t="shared" si="19"/>
        <v>4.7336971846356676E-4</v>
      </c>
      <c r="E61" s="259">
        <f t="shared" si="20"/>
        <v>1.8786942861722099E-4</v>
      </c>
      <c r="F61" s="64">
        <f t="shared" si="51"/>
        <v>-0.49772209567151743</v>
      </c>
      <c r="H61" s="24">
        <f>H62-SUM(H39:H60)</f>
        <v>9.7969999999968422</v>
      </c>
      <c r="I61" s="160">
        <f>I62-SUM(I39:I60)</f>
        <v>5.9380000000055588</v>
      </c>
      <c r="J61" s="309">
        <f t="shared" si="21"/>
        <v>7.2037723443207902E-4</v>
      </c>
      <c r="K61" s="259">
        <f t="shared" si="22"/>
        <v>3.5968978724546294E-4</v>
      </c>
      <c r="L61" s="64">
        <f t="shared" si="52"/>
        <v>-0.39389609063922909</v>
      </c>
      <c r="N61" s="39">
        <f t="shared" si="53"/>
        <v>3.7194381169317166</v>
      </c>
      <c r="O61" s="173">
        <f t="shared" ref="O61" si="55">(I61/C61)*10</f>
        <v>4.488284202570564</v>
      </c>
      <c r="P61" s="64">
        <f t="shared" si="54"/>
        <v>0.20671027759243732</v>
      </c>
    </row>
    <row r="62" spans="1:16" ht="26.25" customHeight="1" thickBot="1" x14ac:dyDescent="0.3">
      <c r="A62" s="17" t="s">
        <v>18</v>
      </c>
      <c r="B62" s="46">
        <v>55643.61</v>
      </c>
      <c r="C62" s="171">
        <v>70421.250000000015</v>
      </c>
      <c r="D62" s="315">
        <f>SUM(D39:D61)</f>
        <v>1.0000000000000002</v>
      </c>
      <c r="E62" s="316">
        <f>SUM(E39:E61)</f>
        <v>0.99999999999999967</v>
      </c>
      <c r="F62" s="69">
        <f t="shared" si="25"/>
        <v>0.26557658642205301</v>
      </c>
      <c r="G62" s="2"/>
      <c r="H62" s="46">
        <v>13599.819</v>
      </c>
      <c r="I62" s="171">
        <v>16508.670000000006</v>
      </c>
      <c r="J62" s="315">
        <f>SUM(J39:J61)</f>
        <v>0.99999999999999989</v>
      </c>
      <c r="K62" s="316">
        <f>SUM(K39:K61)</f>
        <v>1</v>
      </c>
      <c r="L62" s="69">
        <f t="shared" si="26"/>
        <v>0.2138889495514614</v>
      </c>
      <c r="M62" s="2"/>
      <c r="N62" s="34">
        <f t="shared" si="23"/>
        <v>2.444093580556689</v>
      </c>
      <c r="O62" s="166">
        <f t="shared" si="24"/>
        <v>2.3442739229990952</v>
      </c>
      <c r="P62" s="69">
        <f t="shared" si="8"/>
        <v>-4.0841176602926132E-2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L37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22389.869999999995</v>
      </c>
      <c r="C68" s="167">
        <v>21134.63</v>
      </c>
      <c r="D68" s="309">
        <f>B68/$B$96</f>
        <v>0.21268737424750364</v>
      </c>
      <c r="E68" s="308">
        <f>C68/$C$96</f>
        <v>0.20463102593732771</v>
      </c>
      <c r="F68" s="73">
        <f t="shared" ref="F68:F76" si="56">(C68-B68)/B68</f>
        <v>-5.6062853424338532E-2</v>
      </c>
      <c r="H68" s="24">
        <v>5425.1470000000008</v>
      </c>
      <c r="I68" s="167">
        <v>5241.0069999999996</v>
      </c>
      <c r="J68" s="323">
        <f>H68/$H$96</f>
        <v>0.20423838314142723</v>
      </c>
      <c r="K68" s="308">
        <f>I68/$I$96</f>
        <v>0.19649123583149558</v>
      </c>
      <c r="L68" s="73">
        <f t="shared" ref="L68:L76" si="57">(I68-H68)/H68</f>
        <v>-3.3941937425843248E-2</v>
      </c>
      <c r="N68" s="48">
        <f t="shared" ref="N68:N96" si="58">(H68/B68)*10</f>
        <v>2.4230363999433684</v>
      </c>
      <c r="O68" s="169">
        <f t="shared" ref="O68:O96" si="59">(I68/C68)*10</f>
        <v>2.4798196135915318</v>
      </c>
      <c r="P68" s="73">
        <f t="shared" si="8"/>
        <v>2.343473405908824E-2</v>
      </c>
    </row>
    <row r="69" spans="1:16" ht="20.100000000000001" customHeight="1" x14ac:dyDescent="0.25">
      <c r="A69" s="44" t="s">
        <v>166</v>
      </c>
      <c r="B69" s="24">
        <v>23021.839999999997</v>
      </c>
      <c r="C69" s="160">
        <v>18715.63</v>
      </c>
      <c r="D69" s="309">
        <f t="shared" ref="D69:D95" si="60">B69/$B$96</f>
        <v>0.21869062660686059</v>
      </c>
      <c r="E69" s="259">
        <f t="shared" ref="E69:E95" si="61">C69/$C$96</f>
        <v>0.18120963404438253</v>
      </c>
      <c r="F69" s="64">
        <f t="shared" si="56"/>
        <v>-0.18704890660346854</v>
      </c>
      <c r="H69" s="24">
        <v>5514.6269999999995</v>
      </c>
      <c r="I69" s="160">
        <v>4625.174</v>
      </c>
      <c r="J69" s="324">
        <f t="shared" ref="J69:J95" si="62">H69/$H$96</f>
        <v>0.20760700163664858</v>
      </c>
      <c r="K69" s="259">
        <f t="shared" ref="K69:K96" si="63">I69/$I$96</f>
        <v>0.17340296534534333</v>
      </c>
      <c r="L69" s="64">
        <f t="shared" si="57"/>
        <v>-0.16128978442240963</v>
      </c>
      <c r="N69" s="47">
        <f t="shared" si="58"/>
        <v>2.3953893346491855</v>
      </c>
      <c r="O69" s="163">
        <f t="shared" si="59"/>
        <v>2.4712895050821158</v>
      </c>
      <c r="P69" s="64">
        <f t="shared" si="8"/>
        <v>3.1685943213922749E-2</v>
      </c>
    </row>
    <row r="70" spans="1:16" ht="20.100000000000001" customHeight="1" x14ac:dyDescent="0.25">
      <c r="A70" s="44" t="s">
        <v>167</v>
      </c>
      <c r="B70" s="24">
        <v>16892.98</v>
      </c>
      <c r="C70" s="160">
        <v>16963.550000000003</v>
      </c>
      <c r="D70" s="309">
        <f t="shared" si="60"/>
        <v>0.16047094330675413</v>
      </c>
      <c r="E70" s="259">
        <f t="shared" si="61"/>
        <v>0.16424553635616784</v>
      </c>
      <c r="F70" s="64">
        <f t="shared" si="56"/>
        <v>4.1774749037767969E-3</v>
      </c>
      <c r="H70" s="24">
        <v>3985.402</v>
      </c>
      <c r="I70" s="160">
        <v>4116.5619999999999</v>
      </c>
      <c r="J70" s="324">
        <f t="shared" si="62"/>
        <v>0.15003686732333893</v>
      </c>
      <c r="K70" s="259">
        <f t="shared" si="63"/>
        <v>0.15433453051235635</v>
      </c>
      <c r="L70" s="64">
        <f t="shared" si="57"/>
        <v>3.2910105429765892E-2</v>
      </c>
      <c r="N70" s="47">
        <f t="shared" si="58"/>
        <v>2.3592060133854416</v>
      </c>
      <c r="O70" s="163">
        <f t="shared" si="59"/>
        <v>2.4267102110112559</v>
      </c>
      <c r="P70" s="64">
        <f t="shared" si="8"/>
        <v>2.861310001874165E-2</v>
      </c>
    </row>
    <row r="71" spans="1:16" ht="20.100000000000001" customHeight="1" x14ac:dyDescent="0.25">
      <c r="A71" s="44" t="s">
        <v>165</v>
      </c>
      <c r="B71" s="24">
        <v>8484.880000000001</v>
      </c>
      <c r="C71" s="160">
        <v>10413.370000000001</v>
      </c>
      <c r="D71" s="309">
        <f t="shared" si="60"/>
        <v>8.0600148549552067E-2</v>
      </c>
      <c r="E71" s="259">
        <f t="shared" si="61"/>
        <v>0.10082497713775876</v>
      </c>
      <c r="F71" s="64">
        <f t="shared" si="56"/>
        <v>0.22728547722537026</v>
      </c>
      <c r="H71" s="24">
        <v>2415.2090000000003</v>
      </c>
      <c r="I71" s="160">
        <v>3158.3739999999998</v>
      </c>
      <c r="J71" s="324">
        <f t="shared" si="62"/>
        <v>9.092442676827435E-2</v>
      </c>
      <c r="K71" s="259">
        <f t="shared" si="63"/>
        <v>0.11841098675847295</v>
      </c>
      <c r="L71" s="64">
        <f t="shared" si="57"/>
        <v>0.30770214917218319</v>
      </c>
      <c r="N71" s="47">
        <f t="shared" si="58"/>
        <v>2.8464857487672193</v>
      </c>
      <c r="O71" s="163">
        <f t="shared" si="59"/>
        <v>3.0329989234993087</v>
      </c>
      <c r="P71" s="64">
        <f t="shared" si="8"/>
        <v>6.5524014941183581E-2</v>
      </c>
    </row>
    <row r="72" spans="1:16" ht="20.100000000000001" customHeight="1" x14ac:dyDescent="0.25">
      <c r="A72" s="44" t="s">
        <v>171</v>
      </c>
      <c r="B72" s="24">
        <v>5770.8</v>
      </c>
      <c r="C72" s="160">
        <v>5760.7699999999995</v>
      </c>
      <c r="D72" s="309">
        <f t="shared" si="60"/>
        <v>5.4818375421898137E-2</v>
      </c>
      <c r="E72" s="259">
        <f t="shared" si="61"/>
        <v>5.5777284735478182E-2</v>
      </c>
      <c r="F72" s="64">
        <f t="shared" si="56"/>
        <v>-1.7380605808554541E-3</v>
      </c>
      <c r="H72" s="24">
        <v>1954.3510000000003</v>
      </c>
      <c r="I72" s="160">
        <v>2084.8289999999997</v>
      </c>
      <c r="J72" s="324">
        <f t="shared" si="62"/>
        <v>7.3574686239991555E-2</v>
      </c>
      <c r="K72" s="259">
        <f t="shared" si="63"/>
        <v>7.8162579578188146E-2</v>
      </c>
      <c r="L72" s="64">
        <f t="shared" si="57"/>
        <v>6.6762828171602423E-2</v>
      </c>
      <c r="N72" s="47">
        <f t="shared" si="58"/>
        <v>3.3866205725376037</v>
      </c>
      <c r="O72" s="163">
        <f t="shared" si="59"/>
        <v>3.6190110002655898</v>
      </c>
      <c r="P72" s="64">
        <f t="shared" ref="P72:P76" si="64">(O72-N72)/N72</f>
        <v>6.8620154738461073E-2</v>
      </c>
    </row>
    <row r="73" spans="1:16" ht="20.100000000000001" customHeight="1" x14ac:dyDescent="0.25">
      <c r="A73" s="44" t="s">
        <v>178</v>
      </c>
      <c r="B73" s="24">
        <v>8338.66</v>
      </c>
      <c r="C73" s="160">
        <v>6603.5900000000011</v>
      </c>
      <c r="D73" s="309">
        <f t="shared" si="60"/>
        <v>7.9211165591523719E-2</v>
      </c>
      <c r="E73" s="259">
        <f t="shared" si="61"/>
        <v>6.3937688834367012E-2</v>
      </c>
      <c r="F73" s="64">
        <f t="shared" si="56"/>
        <v>-0.20807539820546692</v>
      </c>
      <c r="H73" s="24">
        <v>1716.9650000000001</v>
      </c>
      <c r="I73" s="160">
        <v>1462.55</v>
      </c>
      <c r="J73" s="324">
        <f t="shared" si="62"/>
        <v>6.4637908523109244E-2</v>
      </c>
      <c r="K73" s="259">
        <f t="shared" si="63"/>
        <v>5.4832641315944418E-2</v>
      </c>
      <c r="L73" s="64">
        <f t="shared" si="57"/>
        <v>-0.14817716144475873</v>
      </c>
      <c r="N73" s="47">
        <f t="shared" ref="N73" si="65">(H73/B73)*10</f>
        <v>2.0590418604428051</v>
      </c>
      <c r="O73" s="163">
        <f t="shared" ref="O73" si="66">(I73/C73)*10</f>
        <v>2.2147801423165276</v>
      </c>
      <c r="P73" s="64">
        <f t="shared" ref="P73" si="67">(O73-N73)/N73</f>
        <v>7.5636287375056274E-2</v>
      </c>
    </row>
    <row r="74" spans="1:16" ht="20.100000000000001" customHeight="1" x14ac:dyDescent="0.25">
      <c r="A74" s="44" t="s">
        <v>172</v>
      </c>
      <c r="B74" s="24">
        <v>2583.2800000000002</v>
      </c>
      <c r="C74" s="160">
        <v>2557.59</v>
      </c>
      <c r="D74" s="309">
        <f t="shared" si="60"/>
        <v>2.4539268881243678E-2</v>
      </c>
      <c r="E74" s="259">
        <f t="shared" si="61"/>
        <v>2.4763256590110638E-2</v>
      </c>
      <c r="F74" s="64">
        <f t="shared" si="56"/>
        <v>-9.9447214394103832E-3</v>
      </c>
      <c r="H74" s="24">
        <v>615.46199999999999</v>
      </c>
      <c r="I74" s="160">
        <v>686.3069999999999</v>
      </c>
      <c r="J74" s="324">
        <f t="shared" si="62"/>
        <v>2.3170056731179646E-2</v>
      </c>
      <c r="K74" s="259">
        <f t="shared" si="63"/>
        <v>2.5730419858207829E-2</v>
      </c>
      <c r="L74" s="64">
        <f t="shared" si="57"/>
        <v>0.11510865008725139</v>
      </c>
      <c r="N74" s="47">
        <f t="shared" si="58"/>
        <v>2.3824827351274349</v>
      </c>
      <c r="O74" s="163">
        <f t="shared" si="59"/>
        <v>2.6834129004257914</v>
      </c>
      <c r="P74" s="64">
        <f t="shared" si="64"/>
        <v>0.12630948416180662</v>
      </c>
    </row>
    <row r="75" spans="1:16" ht="20.100000000000001" customHeight="1" x14ac:dyDescent="0.25">
      <c r="A75" s="44" t="s">
        <v>186</v>
      </c>
      <c r="B75" s="24">
        <v>1494.37</v>
      </c>
      <c r="C75" s="160">
        <v>2904.12</v>
      </c>
      <c r="D75" s="309">
        <f t="shared" si="60"/>
        <v>1.4195421029878337E-2</v>
      </c>
      <c r="E75" s="259">
        <f t="shared" si="61"/>
        <v>2.8118450857436923E-2</v>
      </c>
      <c r="F75" s="64">
        <f t="shared" si="56"/>
        <v>0.94337413090466227</v>
      </c>
      <c r="H75" s="24">
        <v>404.99400000000003</v>
      </c>
      <c r="I75" s="160">
        <v>668.18499999999995</v>
      </c>
      <c r="J75" s="324">
        <f t="shared" si="62"/>
        <v>1.5246650411865185E-2</v>
      </c>
      <c r="K75" s="259">
        <f t="shared" si="63"/>
        <v>2.5051005734979533E-2</v>
      </c>
      <c r="L75" s="64">
        <f t="shared" si="57"/>
        <v>0.64986394860170738</v>
      </c>
      <c r="N75" s="47">
        <f t="shared" si="58"/>
        <v>2.7101320288817368</v>
      </c>
      <c r="O75" s="163">
        <f t="shared" si="59"/>
        <v>2.3008174593336364</v>
      </c>
      <c r="P75" s="64">
        <f t="shared" si="64"/>
        <v>-0.15103122843686442</v>
      </c>
    </row>
    <row r="76" spans="1:16" ht="20.100000000000001" customHeight="1" x14ac:dyDescent="0.25">
      <c r="A76" s="44" t="s">
        <v>182</v>
      </c>
      <c r="B76" s="24">
        <v>3269.52</v>
      </c>
      <c r="C76" s="160">
        <v>2339.5899999999997</v>
      </c>
      <c r="D76" s="309">
        <f t="shared" si="60"/>
        <v>3.1058046511645593E-2</v>
      </c>
      <c r="E76" s="259">
        <f t="shared" si="61"/>
        <v>2.2652523463751788E-2</v>
      </c>
      <c r="F76" s="64">
        <f t="shared" si="56"/>
        <v>-0.28442401331082245</v>
      </c>
      <c r="H76" s="24">
        <v>854.64199999999994</v>
      </c>
      <c r="I76" s="160">
        <v>657.95399999999995</v>
      </c>
      <c r="J76" s="324">
        <f t="shared" si="62"/>
        <v>3.2174372463042125E-2</v>
      </c>
      <c r="K76" s="259">
        <f t="shared" si="63"/>
        <v>2.4667434059957534E-2</v>
      </c>
      <c r="L76" s="64">
        <f t="shared" si="57"/>
        <v>-0.23014080749600418</v>
      </c>
      <c r="N76" s="47">
        <f t="shared" si="58"/>
        <v>2.6139677995546746</v>
      </c>
      <c r="O76" s="163">
        <f t="shared" si="59"/>
        <v>2.812261977525977</v>
      </c>
      <c r="P76" s="64">
        <f t="shared" si="64"/>
        <v>7.5859457031216868E-2</v>
      </c>
    </row>
    <row r="77" spans="1:16" ht="20.100000000000001" customHeight="1" x14ac:dyDescent="0.25">
      <c r="A77" s="44" t="s">
        <v>203</v>
      </c>
      <c r="B77" s="24">
        <v>48.790000000000006</v>
      </c>
      <c r="C77" s="160">
        <v>2502.6699999999996</v>
      </c>
      <c r="D77" s="309">
        <f t="shared" si="60"/>
        <v>4.6346928273972588E-4</v>
      </c>
      <c r="E77" s="259">
        <f t="shared" si="61"/>
        <v>2.4231506758460964E-2</v>
      </c>
      <c r="F77" s="64">
        <f t="shared" ref="F77:F80" si="68">(C77-B77)/B77</f>
        <v>50.294732527157194</v>
      </c>
      <c r="H77" s="24">
        <v>17.634999999999998</v>
      </c>
      <c r="I77" s="160">
        <v>516.13100000000009</v>
      </c>
      <c r="J77" s="324">
        <f t="shared" si="62"/>
        <v>6.6389793432308254E-4</v>
      </c>
      <c r="K77" s="259">
        <f t="shared" si="63"/>
        <v>1.9350330583596944E-2</v>
      </c>
      <c r="L77" s="64">
        <f t="shared" ref="L77:L80" si="69">(I77-H77)/H77</f>
        <v>28.26742273887157</v>
      </c>
      <c r="N77" s="47">
        <f t="shared" si="58"/>
        <v>3.6144701783152278</v>
      </c>
      <c r="O77" s="163">
        <f t="shared" si="59"/>
        <v>2.0623214407013317</v>
      </c>
      <c r="P77" s="64">
        <f t="shared" ref="P77:P80" si="70">(O77-N77)/N77</f>
        <v>-0.42942635048586336</v>
      </c>
    </row>
    <row r="78" spans="1:16" ht="20.100000000000001" customHeight="1" x14ac:dyDescent="0.25">
      <c r="A78" s="44" t="s">
        <v>181</v>
      </c>
      <c r="B78" s="24">
        <v>1463.5900000000001</v>
      </c>
      <c r="C78" s="160">
        <v>1039.83</v>
      </c>
      <c r="D78" s="309">
        <f t="shared" si="60"/>
        <v>1.3903033562718495E-2</v>
      </c>
      <c r="E78" s="259">
        <f t="shared" si="61"/>
        <v>1.0067906544870265E-2</v>
      </c>
      <c r="F78" s="64">
        <f t="shared" si="68"/>
        <v>-0.28953463743261443</v>
      </c>
      <c r="H78" s="24">
        <v>408.13099999999997</v>
      </c>
      <c r="I78" s="160">
        <v>331.05899999999997</v>
      </c>
      <c r="J78" s="324">
        <f t="shared" si="62"/>
        <v>1.5364747821560193E-2</v>
      </c>
      <c r="K78" s="259">
        <f t="shared" si="63"/>
        <v>1.2411773547171202E-2</v>
      </c>
      <c r="L78" s="64">
        <f t="shared" si="69"/>
        <v>-0.18884132790697106</v>
      </c>
      <c r="N78" s="47">
        <f t="shared" si="58"/>
        <v>2.7885610041063407</v>
      </c>
      <c r="O78" s="163">
        <f t="shared" si="59"/>
        <v>3.1837800409682346</v>
      </c>
      <c r="P78" s="64">
        <f t="shared" si="70"/>
        <v>0.14172866804057999</v>
      </c>
    </row>
    <row r="79" spans="1:16" ht="20.100000000000001" customHeight="1" x14ac:dyDescent="0.25">
      <c r="A79" s="44" t="s">
        <v>187</v>
      </c>
      <c r="B79" s="24">
        <v>1184.05</v>
      </c>
      <c r="C79" s="160">
        <v>1594.11</v>
      </c>
      <c r="D79" s="309">
        <f t="shared" si="60"/>
        <v>1.1247608203073835E-2</v>
      </c>
      <c r="E79" s="259">
        <f t="shared" si="61"/>
        <v>1.5434590752568341E-2</v>
      </c>
      <c r="F79" s="64">
        <f t="shared" si="68"/>
        <v>0.34631983446644987</v>
      </c>
      <c r="H79" s="24">
        <v>209.73499999999999</v>
      </c>
      <c r="I79" s="160">
        <v>324.15899999999999</v>
      </c>
      <c r="J79" s="324">
        <f t="shared" si="62"/>
        <v>7.8958113555572286E-3</v>
      </c>
      <c r="K79" s="259">
        <f t="shared" si="63"/>
        <v>1.2153084801432583E-2</v>
      </c>
      <c r="L79" s="64">
        <f t="shared" si="69"/>
        <v>0.54556464109471481</v>
      </c>
      <c r="N79" s="47">
        <f t="shared" si="58"/>
        <v>1.7713356699463703</v>
      </c>
      <c r="O79" s="163">
        <f t="shared" si="59"/>
        <v>2.0334794963961085</v>
      </c>
      <c r="P79" s="64">
        <f t="shared" si="70"/>
        <v>0.1479921795159666</v>
      </c>
    </row>
    <row r="80" spans="1:16" ht="20.100000000000001" customHeight="1" x14ac:dyDescent="0.25">
      <c r="A80" s="44" t="s">
        <v>199</v>
      </c>
      <c r="B80" s="24">
        <v>1168.23</v>
      </c>
      <c r="C80" s="160">
        <v>1248.57</v>
      </c>
      <c r="D80" s="309">
        <f t="shared" si="60"/>
        <v>1.1097329784280179E-2</v>
      </c>
      <c r="E80" s="259">
        <f t="shared" si="61"/>
        <v>1.2088981924669097E-2</v>
      </c>
      <c r="F80" s="64">
        <f t="shared" si="68"/>
        <v>6.8770704398962462E-2</v>
      </c>
      <c r="H80" s="24">
        <v>251.75600000000003</v>
      </c>
      <c r="I80" s="160">
        <v>275.84800000000001</v>
      </c>
      <c r="J80" s="324">
        <f t="shared" si="62"/>
        <v>9.4777594756700872E-3</v>
      </c>
      <c r="K80" s="259">
        <f t="shared" si="63"/>
        <v>1.0341851178913977E-2</v>
      </c>
      <c r="L80" s="64">
        <f t="shared" si="69"/>
        <v>9.5695832472711601E-2</v>
      </c>
      <c r="N80" s="47">
        <f t="shared" si="58"/>
        <v>2.155020843498284</v>
      </c>
      <c r="O80" s="163">
        <f t="shared" si="59"/>
        <v>2.2093114523014332</v>
      </c>
      <c r="P80" s="64">
        <f t="shared" si="70"/>
        <v>2.5192614246374645E-2</v>
      </c>
    </row>
    <row r="81" spans="1:16" ht="20.100000000000001" customHeight="1" x14ac:dyDescent="0.25">
      <c r="A81" s="44" t="s">
        <v>201</v>
      </c>
      <c r="B81" s="24">
        <v>1875.0399999999997</v>
      </c>
      <c r="C81" s="160">
        <v>718.39</v>
      </c>
      <c r="D81" s="309">
        <f t="shared" si="60"/>
        <v>1.7811507356185599E-2</v>
      </c>
      <c r="E81" s="259">
        <f t="shared" si="61"/>
        <v>6.9556402323161957E-3</v>
      </c>
      <c r="F81" s="64">
        <f t="shared" ref="F81:F94" si="71">(C81-B81)/B81</f>
        <v>-0.61686684017407623</v>
      </c>
      <c r="H81" s="24">
        <v>897.05600000000004</v>
      </c>
      <c r="I81" s="160">
        <v>257.79599999999999</v>
      </c>
      <c r="J81" s="324">
        <f t="shared" si="62"/>
        <v>3.3771115700148978E-2</v>
      </c>
      <c r="K81" s="259">
        <f t="shared" si="63"/>
        <v>9.6650614342656364E-3</v>
      </c>
      <c r="L81" s="64">
        <f t="shared" ref="L81:L94" si="72">(I81-H81)/H81</f>
        <v>-0.71261994791852457</v>
      </c>
      <c r="N81" s="47">
        <f t="shared" si="58"/>
        <v>4.7841966038057864</v>
      </c>
      <c r="O81" s="163">
        <f t="shared" si="59"/>
        <v>3.5885243391472601</v>
      </c>
      <c r="P81" s="64">
        <f t="shared" ref="P81:P87" si="73">(O81-N81)/N81</f>
        <v>-0.24992122265781877</v>
      </c>
    </row>
    <row r="82" spans="1:16" ht="20.100000000000001" customHeight="1" x14ac:dyDescent="0.25">
      <c r="A82" s="44" t="s">
        <v>202</v>
      </c>
      <c r="B82" s="24">
        <v>624.98000000000013</v>
      </c>
      <c r="C82" s="160">
        <v>1307.58</v>
      </c>
      <c r="D82" s="309">
        <f t="shared" si="60"/>
        <v>5.9368524764639051E-3</v>
      </c>
      <c r="E82" s="259">
        <f t="shared" si="61"/>
        <v>1.2660332208093112E-2</v>
      </c>
      <c r="F82" s="64">
        <f t="shared" si="71"/>
        <v>1.0921949502384072</v>
      </c>
      <c r="H82" s="24">
        <v>123.02</v>
      </c>
      <c r="I82" s="160">
        <v>247.50600000000003</v>
      </c>
      <c r="J82" s="324">
        <f t="shared" si="62"/>
        <v>4.6312857318075197E-3</v>
      </c>
      <c r="K82" s="259">
        <f t="shared" si="63"/>
        <v>9.2792777830119581E-3</v>
      </c>
      <c r="L82" s="64">
        <f t="shared" si="72"/>
        <v>1.0119167615021951</v>
      </c>
      <c r="N82" s="47">
        <f t="shared" si="58"/>
        <v>1.9683829882556236</v>
      </c>
      <c r="O82" s="163">
        <f t="shared" si="59"/>
        <v>1.8928555040609374</v>
      </c>
      <c r="P82" s="64">
        <f t="shared" si="73"/>
        <v>-3.8370319518773385E-2</v>
      </c>
    </row>
    <row r="83" spans="1:16" ht="20.100000000000001" customHeight="1" x14ac:dyDescent="0.25">
      <c r="A83" s="44" t="s">
        <v>206</v>
      </c>
      <c r="B83" s="24">
        <v>731.5</v>
      </c>
      <c r="C83" s="160">
        <v>721.23</v>
      </c>
      <c r="D83" s="309">
        <f t="shared" si="60"/>
        <v>6.9487144973172672E-3</v>
      </c>
      <c r="E83" s="259">
        <f t="shared" si="61"/>
        <v>6.9831378565311459E-3</v>
      </c>
      <c r="F83" s="64">
        <f t="shared" si="71"/>
        <v>-1.4039644565960331E-2</v>
      </c>
      <c r="H83" s="24">
        <v>210.87800000000001</v>
      </c>
      <c r="I83" s="160">
        <v>224.90100000000001</v>
      </c>
      <c r="J83" s="324">
        <f t="shared" si="62"/>
        <v>7.9388414286466133E-3</v>
      </c>
      <c r="K83" s="259">
        <f t="shared" si="63"/>
        <v>8.4317909572987019E-3</v>
      </c>
      <c r="L83" s="64">
        <f t="shared" si="72"/>
        <v>6.6498164815675387E-2</v>
      </c>
      <c r="N83" s="47">
        <f t="shared" si="58"/>
        <v>2.8828161312371843</v>
      </c>
      <c r="O83" s="163">
        <f t="shared" si="59"/>
        <v>3.118297907740943</v>
      </c>
      <c r="P83" s="64">
        <f t="shared" si="73"/>
        <v>8.1684632589696146E-2</v>
      </c>
    </row>
    <row r="84" spans="1:16" ht="20.100000000000001" customHeight="1" x14ac:dyDescent="0.25">
      <c r="A84" s="44" t="s">
        <v>204</v>
      </c>
      <c r="B84" s="24">
        <v>885.68000000000006</v>
      </c>
      <c r="C84" s="160">
        <v>981.18000000000006</v>
      </c>
      <c r="D84" s="309">
        <f t="shared" si="60"/>
        <v>8.4133116281393805E-3</v>
      </c>
      <c r="E84" s="259">
        <f t="shared" si="61"/>
        <v>9.5000418757833563E-3</v>
      </c>
      <c r="F84" s="64">
        <f t="shared" si="71"/>
        <v>0.1078267545840484</v>
      </c>
      <c r="H84" s="24">
        <v>166.74999999999997</v>
      </c>
      <c r="I84" s="160">
        <v>206.98500000000004</v>
      </c>
      <c r="J84" s="324">
        <f t="shared" si="62"/>
        <v>6.2775719052097535E-3</v>
      </c>
      <c r="K84" s="259">
        <f t="shared" si="63"/>
        <v>7.7601000053199943E-3</v>
      </c>
      <c r="L84" s="64">
        <f t="shared" si="72"/>
        <v>0.24128935532233931</v>
      </c>
      <c r="N84" s="47">
        <f t="shared" ref="N84" si="74">(H84/B84)*10</f>
        <v>1.8827341703549809</v>
      </c>
      <c r="O84" s="163">
        <f t="shared" ref="O84" si="75">(I84/C84)*10</f>
        <v>2.1095517642022874</v>
      </c>
      <c r="P84" s="64">
        <f t="shared" ref="P84" si="76">(O84-N84)/N84</f>
        <v>0.1204724476873658</v>
      </c>
    </row>
    <row r="85" spans="1:16" ht="20.100000000000001" customHeight="1" x14ac:dyDescent="0.25">
      <c r="A85" s="44" t="s">
        <v>183</v>
      </c>
      <c r="B85" s="24">
        <v>576.45999999999992</v>
      </c>
      <c r="C85" s="160">
        <v>540.92999999999995</v>
      </c>
      <c r="D85" s="309">
        <f t="shared" si="60"/>
        <v>5.4759479960676842E-3</v>
      </c>
      <c r="E85" s="259">
        <f t="shared" si="61"/>
        <v>5.2374260093637154E-3</v>
      </c>
      <c r="F85" s="64">
        <f t="shared" si="71"/>
        <v>-6.1634805537244521E-2</v>
      </c>
      <c r="H85" s="24">
        <v>206.41399999999999</v>
      </c>
      <c r="I85" s="160">
        <v>177.22499999999999</v>
      </c>
      <c r="J85" s="324">
        <f t="shared" si="62"/>
        <v>7.7707869699668135E-3</v>
      </c>
      <c r="K85" s="259">
        <f t="shared" si="63"/>
        <v>6.6443641976125598E-3</v>
      </c>
      <c r="L85" s="64">
        <f t="shared" si="72"/>
        <v>-0.14140998188107393</v>
      </c>
      <c r="N85" s="47">
        <f t="shared" si="58"/>
        <v>3.5807167886757107</v>
      </c>
      <c r="O85" s="163">
        <f t="shared" si="59"/>
        <v>3.2763019244634246</v>
      </c>
      <c r="P85" s="64">
        <f t="shared" si="73"/>
        <v>-8.5015063233993063E-2</v>
      </c>
    </row>
    <row r="86" spans="1:16" ht="20.100000000000001" customHeight="1" x14ac:dyDescent="0.25">
      <c r="A86" s="44" t="s">
        <v>184</v>
      </c>
      <c r="B86" s="24">
        <v>26.17</v>
      </c>
      <c r="C86" s="160">
        <v>91.74</v>
      </c>
      <c r="D86" s="309">
        <f t="shared" si="60"/>
        <v>2.4859584196143937E-4</v>
      </c>
      <c r="E86" s="259">
        <f t="shared" si="61"/>
        <v>8.8825072023926801E-4</v>
      </c>
      <c r="F86" s="64">
        <f t="shared" si="71"/>
        <v>2.5055406954528081</v>
      </c>
      <c r="H86" s="24">
        <v>46.688000000000002</v>
      </c>
      <c r="I86" s="160">
        <v>158.53399999999999</v>
      </c>
      <c r="J86" s="324">
        <f t="shared" si="62"/>
        <v>1.757644840242477E-3</v>
      </c>
      <c r="K86" s="259">
        <f t="shared" si="63"/>
        <v>5.9436176256414701E-3</v>
      </c>
      <c r="L86" s="64">
        <f t="shared" si="72"/>
        <v>2.3956048663468126</v>
      </c>
      <c r="N86" s="47">
        <f t="shared" si="58"/>
        <v>17.840275124188</v>
      </c>
      <c r="O86" s="163">
        <f t="shared" si="59"/>
        <v>17.280793546980597</v>
      </c>
      <c r="P86" s="64">
        <f t="shared" si="73"/>
        <v>-3.136059132007743E-2</v>
      </c>
    </row>
    <row r="87" spans="1:16" ht="20.100000000000001" customHeight="1" x14ac:dyDescent="0.25">
      <c r="A87" s="44" t="s">
        <v>185</v>
      </c>
      <c r="B87" s="24">
        <v>286.44</v>
      </c>
      <c r="C87" s="160">
        <v>644.80000000000007</v>
      </c>
      <c r="D87" s="309">
        <f t="shared" si="60"/>
        <v>2.7209703084231825E-3</v>
      </c>
      <c r="E87" s="259">
        <f t="shared" si="61"/>
        <v>6.2431225682393733E-3</v>
      </c>
      <c r="F87" s="64">
        <f t="shared" si="71"/>
        <v>1.2510822510822512</v>
      </c>
      <c r="H87" s="24">
        <v>54.631999999999998</v>
      </c>
      <c r="I87" s="160">
        <v>136.76900000000001</v>
      </c>
      <c r="J87" s="324">
        <f t="shared" si="62"/>
        <v>2.0567094952049134E-3</v>
      </c>
      <c r="K87" s="259">
        <f t="shared" si="63"/>
        <v>5.1276233428876978E-3</v>
      </c>
      <c r="L87" s="64">
        <f t="shared" si="72"/>
        <v>1.5034595109093571</v>
      </c>
      <c r="N87" s="47">
        <f t="shared" si="58"/>
        <v>1.9072755201787459</v>
      </c>
      <c r="O87" s="163">
        <f t="shared" si="59"/>
        <v>2.1211073200992554</v>
      </c>
      <c r="P87" s="64">
        <f t="shared" si="73"/>
        <v>0.11211374426934899</v>
      </c>
    </row>
    <row r="88" spans="1:16" ht="20.100000000000001" customHeight="1" x14ac:dyDescent="0.25">
      <c r="A88" s="44" t="s">
        <v>222</v>
      </c>
      <c r="B88" s="24">
        <v>197.95</v>
      </c>
      <c r="C88" s="160">
        <v>539.88</v>
      </c>
      <c r="D88" s="309">
        <f t="shared" si="60"/>
        <v>1.8803800885084797E-3</v>
      </c>
      <c r="E88" s="259">
        <f t="shared" si="61"/>
        <v>5.2272596342138227E-3</v>
      </c>
      <c r="F88" s="64">
        <f t="shared" si="71"/>
        <v>1.7273553927759537</v>
      </c>
      <c r="H88" s="24">
        <v>58.905000000000001</v>
      </c>
      <c r="I88" s="160">
        <v>113.03900000000002</v>
      </c>
      <c r="J88" s="324">
        <f t="shared" ref="J88" si="77">H88/$H$96</f>
        <v>2.2175734517324176E-3</v>
      </c>
      <c r="K88" s="259">
        <f t="shared" ref="K88" si="78">I88/$I$96</f>
        <v>4.2379590042822754E-3</v>
      </c>
      <c r="L88" s="64">
        <f t="shared" si="72"/>
        <v>0.9190051778287075</v>
      </c>
      <c r="N88" s="47">
        <f t="shared" ref="N88:N92" si="79">(H88/B88)*10</f>
        <v>2.9757514523869668</v>
      </c>
      <c r="O88" s="163">
        <f t="shared" ref="O88:O92" si="80">(I88/C88)*10</f>
        <v>2.093780099281322</v>
      </c>
      <c r="P88" s="64">
        <f t="shared" ref="P88:P92" si="81">(O88-N88)/N88</f>
        <v>-0.29638609514856523</v>
      </c>
    </row>
    <row r="89" spans="1:16" ht="20.100000000000001" customHeight="1" x14ac:dyDescent="0.25">
      <c r="A89" s="44" t="s">
        <v>226</v>
      </c>
      <c r="B89" s="24">
        <v>421.20000000000005</v>
      </c>
      <c r="C89" s="160">
        <v>540.31999999999994</v>
      </c>
      <c r="D89" s="309">
        <f t="shared" si="60"/>
        <v>4.001091655871542E-3</v>
      </c>
      <c r="E89" s="259">
        <f t="shared" si="61"/>
        <v>5.2315198295147299E-3</v>
      </c>
      <c r="F89" s="64">
        <f t="shared" si="71"/>
        <v>0.28281101614434917</v>
      </c>
      <c r="H89" s="24">
        <v>52.706000000000003</v>
      </c>
      <c r="I89" s="160">
        <v>82.456999999999994</v>
      </c>
      <c r="J89" s="324">
        <f t="shared" si="62"/>
        <v>1.984202127951936E-3</v>
      </c>
      <c r="K89" s="259">
        <f t="shared" si="63"/>
        <v>3.0914054938216322E-3</v>
      </c>
      <c r="L89" s="64">
        <f t="shared" si="72"/>
        <v>0.56447083823473587</v>
      </c>
      <c r="N89" s="47">
        <f t="shared" si="79"/>
        <v>1.2513295346628681</v>
      </c>
      <c r="O89" s="163">
        <f t="shared" si="80"/>
        <v>1.5260771394729051</v>
      </c>
      <c r="P89" s="64">
        <f t="shared" si="81"/>
        <v>0.21956454890522442</v>
      </c>
    </row>
    <row r="90" spans="1:16" ht="20.100000000000001" customHeight="1" x14ac:dyDescent="0.25">
      <c r="A90" s="44" t="s">
        <v>209</v>
      </c>
      <c r="B90" s="24">
        <v>18.84</v>
      </c>
      <c r="C90" s="160">
        <v>33.209999999999994</v>
      </c>
      <c r="D90" s="309">
        <f t="shared" si="60"/>
        <v>1.7896620796918291E-4</v>
      </c>
      <c r="E90" s="259">
        <f t="shared" si="61"/>
        <v>3.2154792259806071E-4</v>
      </c>
      <c r="F90" s="64">
        <f t="shared" si="71"/>
        <v>0.76273885350318438</v>
      </c>
      <c r="H90" s="24">
        <v>6.0730000000000004</v>
      </c>
      <c r="I90" s="160">
        <v>73.743000000000009</v>
      </c>
      <c r="J90" s="324">
        <f t="shared" si="62"/>
        <v>2.2862785115645482E-4</v>
      </c>
      <c r="K90" s="259">
        <f t="shared" si="63"/>
        <v>2.7647078517395573E-3</v>
      </c>
      <c r="L90" s="64">
        <f t="shared" si="72"/>
        <v>11.142763049563644</v>
      </c>
      <c r="N90" s="47">
        <f t="shared" si="79"/>
        <v>3.2234607218683653</v>
      </c>
      <c r="O90" s="163">
        <f t="shared" si="80"/>
        <v>22.205058717253845</v>
      </c>
      <c r="P90" s="64">
        <f t="shared" si="81"/>
        <v>5.888577412037912</v>
      </c>
    </row>
    <row r="91" spans="1:16" ht="20.100000000000001" customHeight="1" x14ac:dyDescent="0.25">
      <c r="A91" s="44" t="s">
        <v>205</v>
      </c>
      <c r="B91" s="24">
        <v>118.13</v>
      </c>
      <c r="C91" s="160">
        <v>248.54</v>
      </c>
      <c r="D91" s="309">
        <f t="shared" si="60"/>
        <v>1.1221485216241815E-3</v>
      </c>
      <c r="E91" s="259">
        <f t="shared" si="61"/>
        <v>2.4064294092900336E-3</v>
      </c>
      <c r="F91" s="64">
        <f t="shared" si="71"/>
        <v>1.1039532718191822</v>
      </c>
      <c r="H91" s="24">
        <v>37.454000000000001</v>
      </c>
      <c r="I91" s="160">
        <v>71.545000000000002</v>
      </c>
      <c r="J91" s="324">
        <f t="shared" si="62"/>
        <v>1.4100160607959588E-3</v>
      </c>
      <c r="K91" s="259">
        <f t="shared" si="63"/>
        <v>2.6823023643289074E-3</v>
      </c>
      <c r="L91" s="64">
        <f t="shared" si="72"/>
        <v>0.91020985742510818</v>
      </c>
      <c r="N91" s="47">
        <f t="shared" si="79"/>
        <v>3.170574790485059</v>
      </c>
      <c r="O91" s="163">
        <f t="shared" si="80"/>
        <v>2.8786110887583489</v>
      </c>
      <c r="P91" s="64">
        <f t="shared" si="81"/>
        <v>-9.2085417004795903E-2</v>
      </c>
    </row>
    <row r="92" spans="1:16" ht="20.100000000000001" customHeight="1" x14ac:dyDescent="0.25">
      <c r="A92" s="44" t="s">
        <v>227</v>
      </c>
      <c r="B92" s="24">
        <v>0.45</v>
      </c>
      <c r="C92" s="160">
        <v>316.82</v>
      </c>
      <c r="D92" s="309">
        <f t="shared" si="60"/>
        <v>4.2746705725123307E-6</v>
      </c>
      <c r="E92" s="259">
        <f t="shared" si="61"/>
        <v>3.067534261894538E-3</v>
      </c>
      <c r="F92" s="64">
        <f t="shared" si="71"/>
        <v>703.04444444444448</v>
      </c>
      <c r="H92" s="24">
        <v>0.13500000000000001</v>
      </c>
      <c r="I92" s="160">
        <v>53.411999999999999</v>
      </c>
      <c r="J92" s="324">
        <f t="shared" si="62"/>
        <v>5.0822920971713159E-6</v>
      </c>
      <c r="K92" s="259">
        <f t="shared" si="63"/>
        <v>2.002475838752332E-3</v>
      </c>
      <c r="L92" s="64">
        <f t="shared" si="72"/>
        <v>394.64444444444445</v>
      </c>
      <c r="N92" s="47">
        <f t="shared" si="79"/>
        <v>3</v>
      </c>
      <c r="O92" s="163">
        <f t="shared" si="80"/>
        <v>1.6858784167666183</v>
      </c>
      <c r="P92" s="64">
        <f t="shared" si="81"/>
        <v>-0.43804052774446056</v>
      </c>
    </row>
    <row r="93" spans="1:16" ht="20.100000000000001" customHeight="1" x14ac:dyDescent="0.25">
      <c r="A93" s="44" t="s">
        <v>223</v>
      </c>
      <c r="B93" s="24">
        <v>341.62</v>
      </c>
      <c r="C93" s="160">
        <v>129.65</v>
      </c>
      <c r="D93" s="309">
        <f t="shared" si="60"/>
        <v>3.2451399132925832E-3</v>
      </c>
      <c r="E93" s="259">
        <f t="shared" si="61"/>
        <v>1.2553052744606618E-3</v>
      </c>
      <c r="F93" s="64">
        <f t="shared" si="71"/>
        <v>-0.62048474913646745</v>
      </c>
      <c r="H93" s="24">
        <v>97.841999999999999</v>
      </c>
      <c r="I93" s="160">
        <v>52.771000000000001</v>
      </c>
      <c r="J93" s="324">
        <f t="shared" si="62"/>
        <v>3.6834194323810063E-3</v>
      </c>
      <c r="K93" s="259">
        <f t="shared" si="63"/>
        <v>1.9784440291844402E-3</v>
      </c>
      <c r="L93" s="64">
        <f t="shared" si="72"/>
        <v>-0.46065084524028532</v>
      </c>
      <c r="N93" s="47">
        <f t="shared" ref="N93" si="82">(H93/B93)*10</f>
        <v>2.8640594812950058</v>
      </c>
      <c r="O93" s="163">
        <f t="shared" ref="O93" si="83">(I93/C93)*10</f>
        <v>4.0702661010412653</v>
      </c>
      <c r="P93" s="64">
        <f t="shared" ref="P93" si="84">(O93-N93)/N93</f>
        <v>0.42115278248371585</v>
      </c>
    </row>
    <row r="94" spans="1:16" ht="20.100000000000001" customHeight="1" x14ac:dyDescent="0.25">
      <c r="A94" s="44" t="s">
        <v>228</v>
      </c>
      <c r="B94" s="24">
        <v>244.05</v>
      </c>
      <c r="C94" s="160">
        <v>231.12</v>
      </c>
      <c r="D94" s="309">
        <f t="shared" si="60"/>
        <v>2.318296340492521E-3</v>
      </c>
      <c r="E94" s="259">
        <f t="shared" si="61"/>
        <v>2.2377644044222766E-3</v>
      </c>
      <c r="F94" s="64">
        <f t="shared" si="71"/>
        <v>-5.2980946527350976E-2</v>
      </c>
      <c r="H94" s="24">
        <v>48.405000000000008</v>
      </c>
      <c r="I94" s="160">
        <v>44.790000000000006</v>
      </c>
      <c r="J94" s="324">
        <f t="shared" si="62"/>
        <v>1.8222840663968708E-3</v>
      </c>
      <c r="K94" s="259">
        <f t="shared" si="63"/>
        <v>1.6792273799467715E-3</v>
      </c>
      <c r="L94" s="64">
        <f t="shared" si="72"/>
        <v>-7.4682367524016136E-2</v>
      </c>
      <c r="N94" s="47">
        <f t="shared" ref="N94" si="85">(H94/B94)*10</f>
        <v>1.9834050399508298</v>
      </c>
      <c r="O94" s="163">
        <f t="shared" ref="O94" si="86">(I94/C94)*10</f>
        <v>1.9379543094496368</v>
      </c>
      <c r="P94" s="64">
        <f t="shared" ref="P94" si="87">(O94-N94)/N94</f>
        <v>-2.2915506205590686E-2</v>
      </c>
    </row>
    <row r="95" spans="1:16" ht="20.100000000000001" customHeight="1" thickBot="1" x14ac:dyDescent="0.3">
      <c r="A95" s="13" t="s">
        <v>17</v>
      </c>
      <c r="B95" s="24">
        <f>B96-SUM(B68:B94)</f>
        <v>2811.8999999999942</v>
      </c>
      <c r="C95" s="160">
        <f>C96-SUM(C68:C94)</f>
        <v>2458.2399999999907</v>
      </c>
      <c r="D95" s="309">
        <f t="shared" si="60"/>
        <v>2.6710991517438665E-2</v>
      </c>
      <c r="E95" s="259">
        <f t="shared" si="61"/>
        <v>2.3801323855689668E-2</v>
      </c>
      <c r="F95" s="64">
        <f>(C95-B95)/B95</f>
        <v>-0.12577260926775641</v>
      </c>
      <c r="H95" s="24">
        <f>H96-SUM(H68:H94)</f>
        <v>781.80400000000736</v>
      </c>
      <c r="I95" s="160">
        <f>I96-SUM(I68:I94)</f>
        <v>623.3689999999915</v>
      </c>
      <c r="J95" s="325">
        <f t="shared" si="62"/>
        <v>2.943226882027378E-2</v>
      </c>
      <c r="K95" s="259">
        <f t="shared" si="63"/>
        <v>2.3370803585845604E-2</v>
      </c>
      <c r="L95" s="64">
        <f t="shared" ref="L95" si="88">(I95-H95)/H95</f>
        <v>-0.20265309463754902</v>
      </c>
      <c r="N95" s="47">
        <f t="shared" si="58"/>
        <v>2.7803406949038334</v>
      </c>
      <c r="O95" s="163">
        <f t="shared" si="59"/>
        <v>2.5358345808382983</v>
      </c>
      <c r="P95" s="64">
        <f t="shared" ref="P95" si="89">(O95-N95)/N95</f>
        <v>-8.7941062227984299E-2</v>
      </c>
    </row>
    <row r="96" spans="1:16" ht="26.25" customHeight="1" thickBot="1" x14ac:dyDescent="0.3">
      <c r="A96" s="17" t="s">
        <v>18</v>
      </c>
      <c r="B96" s="22">
        <v>105271.26999999996</v>
      </c>
      <c r="C96" s="165">
        <v>103281.65</v>
      </c>
      <c r="D96" s="305">
        <f>SUM(D68:D95)</f>
        <v>1.0000000000000004</v>
      </c>
      <c r="E96" s="306">
        <f>SUM(E68:E95)</f>
        <v>1</v>
      </c>
      <c r="F96" s="69">
        <f>(C96-B96)/B96</f>
        <v>-1.8899933476626309E-2</v>
      </c>
      <c r="G96" s="2"/>
      <c r="H96" s="22">
        <v>26562.818000000007</v>
      </c>
      <c r="I96" s="165">
        <v>26672.980999999992</v>
      </c>
      <c r="J96" s="317">
        <f t="shared" ref="J96" si="90">H96/$H$96</f>
        <v>1</v>
      </c>
      <c r="K96" s="306">
        <f t="shared" si="63"/>
        <v>1</v>
      </c>
      <c r="L96" s="69">
        <f>(I96-H96)/H96</f>
        <v>4.1472632911156446E-3</v>
      </c>
      <c r="M96" s="2"/>
      <c r="N96" s="43">
        <f t="shared" si="58"/>
        <v>2.5232732539466864</v>
      </c>
      <c r="O96" s="170">
        <f t="shared" si="59"/>
        <v>2.5825479163045899</v>
      </c>
      <c r="P96" s="69">
        <f>(O96-N96)/N96</f>
        <v>2.3491178478268711E-2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94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105</v>
      </c>
      <c r="H4" s="449"/>
      <c r="I4" s="148" t="s">
        <v>0</v>
      </c>
      <c r="K4" s="455" t="s">
        <v>19</v>
      </c>
      <c r="L4" s="449"/>
      <c r="M4" s="447" t="s">
        <v>105</v>
      </c>
      <c r="N4" s="448"/>
      <c r="O4" s="148" t="s">
        <v>0</v>
      </c>
      <c r="P4"/>
      <c r="Q4" s="461" t="s">
        <v>22</v>
      </c>
      <c r="R4" s="449"/>
      <c r="S4" s="148" t="s">
        <v>0</v>
      </c>
    </row>
    <row r="5" spans="1:19" x14ac:dyDescent="0.25">
      <c r="A5" s="451"/>
      <c r="B5" s="452"/>
      <c r="C5" s="452"/>
      <c r="D5" s="452"/>
      <c r="E5" s="456" t="s">
        <v>154</v>
      </c>
      <c r="F5" s="457"/>
      <c r="G5" s="458" t="str">
        <f>E5</f>
        <v>jan-mar</v>
      </c>
      <c r="H5" s="458"/>
      <c r="I5" s="149" t="s">
        <v>139</v>
      </c>
      <c r="K5" s="459" t="str">
        <f>E5</f>
        <v>jan-mar</v>
      </c>
      <c r="L5" s="458"/>
      <c r="M5" s="460" t="str">
        <f>E5</f>
        <v>jan-mar</v>
      </c>
      <c r="N5" s="446"/>
      <c r="O5" s="149" t="str">
        <f>I5</f>
        <v>2022/2021</v>
      </c>
      <c r="P5"/>
      <c r="Q5" s="459" t="str">
        <f>E5</f>
        <v>jan-mar</v>
      </c>
      <c r="R5" s="457"/>
      <c r="S5" s="149" t="str">
        <f>O5</f>
        <v>2022/2021</v>
      </c>
    </row>
    <row r="6" spans="1:19" ht="15.75" thickBot="1" x14ac:dyDescent="0.3">
      <c r="A6" s="437"/>
      <c r="B6" s="463"/>
      <c r="C6" s="463"/>
      <c r="D6" s="463"/>
      <c r="E6" s="117">
        <v>2021</v>
      </c>
      <c r="F6" s="164">
        <v>2022</v>
      </c>
      <c r="G6" s="201">
        <f>E6</f>
        <v>2021</v>
      </c>
      <c r="H6" s="157">
        <f>F6</f>
        <v>2022</v>
      </c>
      <c r="I6" s="149" t="s">
        <v>1</v>
      </c>
      <c r="K6" s="200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117321.43999999994</v>
      </c>
      <c r="F7" s="165">
        <v>91784.16</v>
      </c>
      <c r="G7" s="305">
        <f>E7/E15</f>
        <v>0.41497994117275228</v>
      </c>
      <c r="H7" s="306">
        <f>F7/F15</f>
        <v>0.3471085725540326</v>
      </c>
      <c r="I7" s="190">
        <f t="shared" ref="I7:I18" si="0">(F7-E7)/E7</f>
        <v>-0.21766933648274309</v>
      </c>
      <c r="J7" s="11"/>
      <c r="K7" s="22">
        <v>18668.229000000014</v>
      </c>
      <c r="L7" s="165">
        <v>12820.206</v>
      </c>
      <c r="M7" s="305">
        <f>K7/K15</f>
        <v>0.49113634475391132</v>
      </c>
      <c r="N7" s="306">
        <f>L7/L15</f>
        <v>0.3692877901073367</v>
      </c>
      <c r="O7" s="190">
        <f t="shared" ref="O7:O18" si="1">(L7-K7)/K7</f>
        <v>-0.31326072762445806</v>
      </c>
      <c r="P7" s="51"/>
      <c r="Q7" s="219">
        <f t="shared" ref="Q7:Q18" si="2">(K7/E7)*10</f>
        <v>1.5912035344946349</v>
      </c>
      <c r="R7" s="220">
        <f t="shared" ref="R7:R18" si="3">(L7/F7)*10</f>
        <v>1.3967776139150807</v>
      </c>
      <c r="S7" s="67">
        <f>(R7-Q7)/Q7</f>
        <v>-0.12218796424512955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69415.399999999951</v>
      </c>
      <c r="F8" s="209">
        <v>40545.920000000013</v>
      </c>
      <c r="G8" s="307">
        <f>E8/E7</f>
        <v>0.59166849639758923</v>
      </c>
      <c r="H8" s="308">
        <f>F8/F7</f>
        <v>0.44175291248511739</v>
      </c>
      <c r="I8" s="245">
        <f t="shared" si="0"/>
        <v>-0.41589445569715017</v>
      </c>
      <c r="J8" s="4"/>
      <c r="K8" s="208">
        <v>14613.168000000012</v>
      </c>
      <c r="L8" s="209">
        <v>8355.0970000000016</v>
      </c>
      <c r="M8" s="312">
        <f>K8/K7</f>
        <v>0.78278276959212367</v>
      </c>
      <c r="N8" s="308">
        <f>L8/L7</f>
        <v>0.65171316279941227</v>
      </c>
      <c r="O8" s="246">
        <f t="shared" si="1"/>
        <v>-0.42824875482167901</v>
      </c>
      <c r="P8" s="56"/>
      <c r="Q8" s="221">
        <f t="shared" si="2"/>
        <v>2.1051766610867362</v>
      </c>
      <c r="R8" s="222">
        <f t="shared" si="3"/>
        <v>2.0606504920840369</v>
      </c>
      <c r="S8" s="210">
        <f t="shared" ref="S8:S18" si="4">(R8-Q8)/Q8</f>
        <v>-2.1150799277678621E-2</v>
      </c>
    </row>
    <row r="9" spans="1:19" ht="24" customHeight="1" x14ac:dyDescent="0.25">
      <c r="A9" s="13"/>
      <c r="B9" s="1" t="s">
        <v>38</v>
      </c>
      <c r="D9" s="1"/>
      <c r="E9" s="24">
        <v>28296.559999999998</v>
      </c>
      <c r="F9" s="160">
        <v>29826.099999999995</v>
      </c>
      <c r="G9" s="309">
        <f>E9/E7</f>
        <v>0.24118831136065166</v>
      </c>
      <c r="H9" s="259">
        <f>F9/F7</f>
        <v>0.32495912148675754</v>
      </c>
      <c r="I9" s="210">
        <f t="shared" si="0"/>
        <v>5.4053920335192594E-2</v>
      </c>
      <c r="J9" s="1"/>
      <c r="K9" s="24">
        <v>3023.3830000000003</v>
      </c>
      <c r="L9" s="160">
        <v>3185.6629999999991</v>
      </c>
      <c r="M9" s="309">
        <f>K9/K7</f>
        <v>0.16195339150810706</v>
      </c>
      <c r="N9" s="259">
        <f>L9/L7</f>
        <v>0.24848766080669835</v>
      </c>
      <c r="O9" s="210">
        <f t="shared" si="1"/>
        <v>5.3674972704417144E-2</v>
      </c>
      <c r="P9" s="7"/>
      <c r="Q9" s="221">
        <f t="shared" si="2"/>
        <v>1.0684630923334852</v>
      </c>
      <c r="R9" s="222">
        <f t="shared" si="3"/>
        <v>1.0680789643969542</v>
      </c>
      <c r="S9" s="210">
        <f t="shared" si="4"/>
        <v>-3.5951446454941658E-4</v>
      </c>
    </row>
    <row r="10" spans="1:19" ht="24" customHeight="1" thickBot="1" x14ac:dyDescent="0.3">
      <c r="A10" s="13"/>
      <c r="B10" s="1" t="s">
        <v>37</v>
      </c>
      <c r="D10" s="1"/>
      <c r="E10" s="24">
        <v>19609.48</v>
      </c>
      <c r="F10" s="160">
        <v>21412.14</v>
      </c>
      <c r="G10" s="309">
        <f>E10/E7</f>
        <v>0.16714319224175914</v>
      </c>
      <c r="H10" s="259">
        <f>F10/F7</f>
        <v>0.2332879660281251</v>
      </c>
      <c r="I10" s="218">
        <f t="shared" si="0"/>
        <v>9.1927985851741098E-2</v>
      </c>
      <c r="J10" s="1"/>
      <c r="K10" s="24">
        <v>1031.6780000000001</v>
      </c>
      <c r="L10" s="160">
        <v>1279.4459999999999</v>
      </c>
      <c r="M10" s="309">
        <f>K10/K7</f>
        <v>5.5263838899769192E-2</v>
      </c>
      <c r="N10" s="259">
        <f>L10/L7</f>
        <v>9.9799176393889452E-2</v>
      </c>
      <c r="O10" s="248">
        <f t="shared" si="1"/>
        <v>0.24016020502521113</v>
      </c>
      <c r="P10" s="7"/>
      <c r="Q10" s="221">
        <f t="shared" si="2"/>
        <v>0.52611186018191214</v>
      </c>
      <c r="R10" s="222">
        <f t="shared" si="3"/>
        <v>0.59753298829542489</v>
      </c>
      <c r="S10" s="210">
        <f t="shared" si="4"/>
        <v>0.13575274294105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165394.49000000002</v>
      </c>
      <c r="F11" s="165">
        <v>172640.77000000005</v>
      </c>
      <c r="G11" s="305">
        <f>E11/E15</f>
        <v>0.58502005882724761</v>
      </c>
      <c r="H11" s="306">
        <f>F11/F15</f>
        <v>0.6528914274459674</v>
      </c>
      <c r="I11" s="190">
        <f t="shared" si="0"/>
        <v>4.3812100391010772E-2</v>
      </c>
      <c r="J11" s="11"/>
      <c r="K11" s="22">
        <v>19342.048999999995</v>
      </c>
      <c r="L11" s="165">
        <v>21895.823999999993</v>
      </c>
      <c r="M11" s="305">
        <f>K11/K15</f>
        <v>0.50886365524608879</v>
      </c>
      <c r="N11" s="306">
        <f>L11/L15</f>
        <v>0.63071220989266341</v>
      </c>
      <c r="O11" s="190">
        <f t="shared" si="1"/>
        <v>0.13203228882317475</v>
      </c>
      <c r="P11" s="7"/>
      <c r="Q11" s="223">
        <f t="shared" si="2"/>
        <v>1.1694494175712862</v>
      </c>
      <c r="R11" s="224">
        <f t="shared" si="3"/>
        <v>1.2682881337936562</v>
      </c>
      <c r="S11" s="69">
        <f t="shared" si="4"/>
        <v>8.4517307664010305E-2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36">
        <v>93728.030000000028</v>
      </c>
      <c r="F12" s="161">
        <v>84638.680000000051</v>
      </c>
      <c r="G12" s="309">
        <f>E12/E11</f>
        <v>0.56669378768301182</v>
      </c>
      <c r="H12" s="259">
        <f>F12/F11</f>
        <v>0.49025893478116456</v>
      </c>
      <c r="I12" s="245">
        <f t="shared" si="0"/>
        <v>-9.6975792620414336E-2</v>
      </c>
      <c r="J12" s="4"/>
      <c r="K12" s="36">
        <v>13590.645999999995</v>
      </c>
      <c r="L12" s="161">
        <v>14212.871999999992</v>
      </c>
      <c r="M12" s="309">
        <f>K12/K11</f>
        <v>0.70264768742959949</v>
      </c>
      <c r="N12" s="259">
        <f>L12/L11</f>
        <v>0.64911336517867502</v>
      </c>
      <c r="O12" s="245">
        <f t="shared" si="1"/>
        <v>4.5783401318818633E-2</v>
      </c>
      <c r="P12" s="56"/>
      <c r="Q12" s="221">
        <f t="shared" si="2"/>
        <v>1.4500087113748139</v>
      </c>
      <c r="R12" s="222">
        <f t="shared" si="3"/>
        <v>1.6792407443027211</v>
      </c>
      <c r="S12" s="210">
        <f t="shared" si="4"/>
        <v>0.15809010741084631</v>
      </c>
    </row>
    <row r="13" spans="1:19" ht="24" customHeight="1" x14ac:dyDescent="0.25">
      <c r="A13" s="13"/>
      <c r="B13" s="4" t="s">
        <v>38</v>
      </c>
      <c r="D13" s="4"/>
      <c r="E13" s="189">
        <v>24575.73</v>
      </c>
      <c r="F13" s="187">
        <v>24777.16</v>
      </c>
      <c r="G13" s="309">
        <f>E13/E11</f>
        <v>0.1485885654352814</v>
      </c>
      <c r="H13" s="259">
        <f>F13/F11</f>
        <v>0.14351859065503469</v>
      </c>
      <c r="I13" s="210">
        <f t="shared" si="0"/>
        <v>8.1962977295079453E-3</v>
      </c>
      <c r="J13" s="211"/>
      <c r="K13" s="189">
        <v>1881.269</v>
      </c>
      <c r="L13" s="187">
        <v>1909.4330000000004</v>
      </c>
      <c r="M13" s="309">
        <f>K13/K11</f>
        <v>9.7263169998173429E-2</v>
      </c>
      <c r="N13" s="259">
        <f>L13/L11</f>
        <v>8.7205350207418597E-2</v>
      </c>
      <c r="O13" s="210">
        <f t="shared" si="1"/>
        <v>1.4970745810407996E-2</v>
      </c>
      <c r="P13" s="212"/>
      <c r="Q13" s="221">
        <f t="shared" si="2"/>
        <v>0.76549872577538891</v>
      </c>
      <c r="R13" s="222">
        <f t="shared" si="3"/>
        <v>0.77064239807952184</v>
      </c>
      <c r="S13" s="210">
        <f t="shared" si="4"/>
        <v>6.7193740903001512E-3</v>
      </c>
    </row>
    <row r="14" spans="1:19" ht="24" customHeight="1" thickBot="1" x14ac:dyDescent="0.3">
      <c r="A14" s="13"/>
      <c r="B14" s="1" t="s">
        <v>37</v>
      </c>
      <c r="D14" s="1"/>
      <c r="E14" s="189">
        <v>47090.729999999996</v>
      </c>
      <c r="F14" s="187">
        <v>63224.93</v>
      </c>
      <c r="G14" s="309">
        <f>E14/E11</f>
        <v>0.28471764688170681</v>
      </c>
      <c r="H14" s="259">
        <f>F14/F11</f>
        <v>0.3662224745638008</v>
      </c>
      <c r="I14" s="218">
        <f t="shared" si="0"/>
        <v>0.34261944973033981</v>
      </c>
      <c r="J14" s="211"/>
      <c r="K14" s="189">
        <v>3870.134</v>
      </c>
      <c r="L14" s="187">
        <v>5773.5189999999984</v>
      </c>
      <c r="M14" s="309">
        <f>K14/K11</f>
        <v>0.20008914257222701</v>
      </c>
      <c r="N14" s="259">
        <f>L14/L11</f>
        <v>0.26368128461390627</v>
      </c>
      <c r="O14" s="248">
        <f t="shared" si="1"/>
        <v>0.49181372014509017</v>
      </c>
      <c r="P14" s="212"/>
      <c r="Q14" s="221">
        <f t="shared" si="2"/>
        <v>0.82184625296740998</v>
      </c>
      <c r="R14" s="222">
        <f t="shared" si="3"/>
        <v>0.9131712759507995</v>
      </c>
      <c r="S14" s="210">
        <f t="shared" si="4"/>
        <v>0.11112178543571333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282715.93</v>
      </c>
      <c r="F15" s="165">
        <v>264424.93000000005</v>
      </c>
      <c r="G15" s="305">
        <f>G7+G11</f>
        <v>0.99999999999999989</v>
      </c>
      <c r="H15" s="306">
        <f>H7+H11</f>
        <v>1</v>
      </c>
      <c r="I15" s="190">
        <f t="shared" si="0"/>
        <v>-6.4697450900626438E-2</v>
      </c>
      <c r="J15" s="11"/>
      <c r="K15" s="22">
        <v>38010.278000000006</v>
      </c>
      <c r="L15" s="165">
        <v>34716.029999999992</v>
      </c>
      <c r="M15" s="305">
        <f>M7+M11</f>
        <v>1</v>
      </c>
      <c r="N15" s="306">
        <f>N7+N11</f>
        <v>1</v>
      </c>
      <c r="O15" s="190">
        <f t="shared" si="1"/>
        <v>-8.6667295619358889E-2</v>
      </c>
      <c r="P15" s="7"/>
      <c r="Q15" s="223">
        <f t="shared" si="2"/>
        <v>1.3444689162015033</v>
      </c>
      <c r="R15" s="224">
        <f t="shared" si="3"/>
        <v>1.3128879338268138</v>
      </c>
      <c r="S15" s="69">
        <f t="shared" si="4"/>
        <v>-2.3489559330173694E-2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163143.43</v>
      </c>
      <c r="F16" s="209">
        <f t="shared" ref="F16:F17" si="5">F8+F12</f>
        <v>125184.60000000006</v>
      </c>
      <c r="G16" s="307">
        <f>E16/E15</f>
        <v>0.5770577908361938</v>
      </c>
      <c r="H16" s="308">
        <f>F16/F15</f>
        <v>0.47342207862170954</v>
      </c>
      <c r="I16" s="246">
        <f t="shared" si="0"/>
        <v>-0.23267152100455366</v>
      </c>
      <c r="J16" s="4"/>
      <c r="K16" s="208">
        <f t="shared" ref="K16:L18" si="6">K8+K12</f>
        <v>28203.814000000006</v>
      </c>
      <c r="L16" s="209">
        <f t="shared" si="6"/>
        <v>22567.968999999994</v>
      </c>
      <c r="M16" s="312">
        <f>K16/K15</f>
        <v>0.74200493876945606</v>
      </c>
      <c r="N16" s="308">
        <f>L16/L15</f>
        <v>0.65007343869676337</v>
      </c>
      <c r="O16" s="246">
        <f t="shared" si="1"/>
        <v>-0.19982563351183677</v>
      </c>
      <c r="P16" s="56"/>
      <c r="Q16" s="221">
        <f t="shared" si="2"/>
        <v>1.7287741222554907</v>
      </c>
      <c r="R16" s="222">
        <f t="shared" si="3"/>
        <v>1.8027751816117943</v>
      </c>
      <c r="S16" s="210">
        <f t="shared" si="4"/>
        <v>4.2805510797301966E-2</v>
      </c>
    </row>
    <row r="17" spans="1:19" ht="24" customHeight="1" x14ac:dyDescent="0.25">
      <c r="A17" s="13"/>
      <c r="B17" s="4" t="s">
        <v>38</v>
      </c>
      <c r="C17" s="4"/>
      <c r="D17" s="213"/>
      <c r="E17" s="189">
        <f>E9+E13</f>
        <v>52872.289999999994</v>
      </c>
      <c r="F17" s="187">
        <f t="shared" si="5"/>
        <v>54603.259999999995</v>
      </c>
      <c r="G17" s="310">
        <f>E17/E15</f>
        <v>0.18701560255200333</v>
      </c>
      <c r="H17" s="259">
        <f>F17/F15</f>
        <v>0.20649815431547996</v>
      </c>
      <c r="I17" s="210">
        <f t="shared" si="0"/>
        <v>3.2738699231676958E-2</v>
      </c>
      <c r="J17" s="211"/>
      <c r="K17" s="189">
        <f t="shared" si="6"/>
        <v>4904.652</v>
      </c>
      <c r="L17" s="187">
        <f t="shared" si="6"/>
        <v>5095.0959999999995</v>
      </c>
      <c r="M17" s="309">
        <f>K17/K15</f>
        <v>0.12903488893188308</v>
      </c>
      <c r="N17" s="259">
        <f>L17/L15</f>
        <v>0.14676493827203171</v>
      </c>
      <c r="O17" s="210">
        <f t="shared" si="1"/>
        <v>3.8829258426489689E-2</v>
      </c>
      <c r="P17" s="212"/>
      <c r="Q17" s="221">
        <f t="shared" si="2"/>
        <v>0.92764130322329541</v>
      </c>
      <c r="R17" s="222">
        <f t="shared" si="3"/>
        <v>0.93311205228405769</v>
      </c>
      <c r="S17" s="210">
        <f t="shared" si="4"/>
        <v>5.897483264008351E-3</v>
      </c>
    </row>
    <row r="18" spans="1:19" ht="24" customHeight="1" thickBot="1" x14ac:dyDescent="0.3">
      <c r="A18" s="14"/>
      <c r="B18" s="214" t="s">
        <v>37</v>
      </c>
      <c r="C18" s="214"/>
      <c r="D18" s="215"/>
      <c r="E18" s="216">
        <f>E10+E14</f>
        <v>66700.209999999992</v>
      </c>
      <c r="F18" s="217">
        <f>F10+F14</f>
        <v>84637.07</v>
      </c>
      <c r="G18" s="311">
        <f>E18/E15</f>
        <v>0.23592660661180287</v>
      </c>
      <c r="H18" s="265">
        <f>F18/F15</f>
        <v>0.32007976706281055</v>
      </c>
      <c r="I18" s="247">
        <f t="shared" si="0"/>
        <v>0.26891759411252253</v>
      </c>
      <c r="J18" s="211"/>
      <c r="K18" s="216">
        <f t="shared" si="6"/>
        <v>4901.8119999999999</v>
      </c>
      <c r="L18" s="217">
        <f t="shared" si="6"/>
        <v>7052.9649999999983</v>
      </c>
      <c r="M18" s="311">
        <f>K18/K15</f>
        <v>0.12896017229866089</v>
      </c>
      <c r="N18" s="265">
        <f>L18/L15</f>
        <v>0.20316162303120489</v>
      </c>
      <c r="O18" s="218">
        <f t="shared" si="1"/>
        <v>0.43884853193064083</v>
      </c>
      <c r="P18" s="212"/>
      <c r="Q18" s="225">
        <f t="shared" si="2"/>
        <v>0.73490203404157217</v>
      </c>
      <c r="R18" s="226">
        <f t="shared" si="3"/>
        <v>0.83331866285068679</v>
      </c>
      <c r="S18" s="218">
        <f t="shared" si="4"/>
        <v>0.13391802478471213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42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F5</f>
        <v>2022/2021</v>
      </c>
    </row>
    <row r="6" spans="1:16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172</v>
      </c>
      <c r="B7" s="45">
        <v>51756.979999999996</v>
      </c>
      <c r="C7" s="167">
        <v>71037.540000000008</v>
      </c>
      <c r="D7" s="309">
        <f>B7/$B$33</f>
        <v>0.1830706179167195</v>
      </c>
      <c r="E7" s="308">
        <f>C7/$C$33</f>
        <v>0.26864917767019914</v>
      </c>
      <c r="F7" s="64">
        <f>(C7-B7)/B7</f>
        <v>0.3725209623900006</v>
      </c>
      <c r="H7" s="45">
        <v>4830.8629999999994</v>
      </c>
      <c r="I7" s="167">
        <v>6889.8139999999994</v>
      </c>
      <c r="J7" s="309">
        <f>H7/$H$33</f>
        <v>0.12709359821046298</v>
      </c>
      <c r="K7" s="308">
        <f>I7/$I$33</f>
        <v>0.19846203612567451</v>
      </c>
      <c r="L7" s="64">
        <f>(I7-H7)/H7</f>
        <v>0.42620769829324495</v>
      </c>
      <c r="N7" s="39">
        <f t="shared" ref="N7:N33" si="0">(H7/B7)*10</f>
        <v>0.93337420382719394</v>
      </c>
      <c r="O7" s="172">
        <f t="shared" ref="O7:O33" si="1">(I7/C7)*10</f>
        <v>0.96988352918752518</v>
      </c>
      <c r="P7" s="73">
        <f>(O7-N7)/N7</f>
        <v>3.9115421457577189E-2</v>
      </c>
    </row>
    <row r="8" spans="1:16" ht="20.100000000000001" customHeight="1" x14ac:dyDescent="0.25">
      <c r="A8" s="13" t="s">
        <v>163</v>
      </c>
      <c r="B8" s="24">
        <v>31221.09</v>
      </c>
      <c r="C8" s="160">
        <v>29122.530000000002</v>
      </c>
      <c r="D8" s="309">
        <f t="shared" ref="D8:D32" si="2">B8/$B$33</f>
        <v>0.11043272305172197</v>
      </c>
      <c r="E8" s="259">
        <f t="shared" ref="E8:E32" si="3">C8/$C$33</f>
        <v>0.11013534162607128</v>
      </c>
      <c r="F8" s="64">
        <f t="shared" ref="F8:F33" si="4">(C8-B8)/B8</f>
        <v>-6.7216102961171365E-2</v>
      </c>
      <c r="H8" s="24">
        <v>3960.7850000000003</v>
      </c>
      <c r="I8" s="160">
        <v>3595.4409999999989</v>
      </c>
      <c r="J8" s="309">
        <f t="shared" ref="J8:J32" si="5">H8/$H$33</f>
        <v>0.10420300004119941</v>
      </c>
      <c r="K8" s="259">
        <f t="shared" ref="K8:K32" si="6">I8/$I$33</f>
        <v>0.10356717055492806</v>
      </c>
      <c r="L8" s="64">
        <f t="shared" ref="L8:L33" si="7">(I8-H8)/H8</f>
        <v>-9.2240300849453172E-2</v>
      </c>
      <c r="N8" s="39">
        <f t="shared" si="0"/>
        <v>1.2686248302029175</v>
      </c>
      <c r="O8" s="173">
        <f t="shared" si="1"/>
        <v>1.2345908820421847</v>
      </c>
      <c r="P8" s="64">
        <f t="shared" ref="P8:P71" si="8">(O8-N8)/N8</f>
        <v>-2.6827433414880458E-2</v>
      </c>
    </row>
    <row r="9" spans="1:16" ht="20.100000000000001" customHeight="1" x14ac:dyDescent="0.25">
      <c r="A9" s="13" t="s">
        <v>164</v>
      </c>
      <c r="B9" s="24">
        <v>8642.0400000000027</v>
      </c>
      <c r="C9" s="160">
        <v>8463.7100000000009</v>
      </c>
      <c r="D9" s="309">
        <f t="shared" si="2"/>
        <v>3.0567927318421732E-2</v>
      </c>
      <c r="E9" s="259">
        <f t="shared" si="3"/>
        <v>3.2007988051656083E-2</v>
      </c>
      <c r="F9" s="64">
        <f t="shared" si="4"/>
        <v>-2.06351741024112E-2</v>
      </c>
      <c r="H9" s="24">
        <v>1874.4749999999999</v>
      </c>
      <c r="I9" s="160">
        <v>2269.4520000000007</v>
      </c>
      <c r="J9" s="309">
        <f t="shared" si="5"/>
        <v>4.931495107717971E-2</v>
      </c>
      <c r="K9" s="259">
        <f t="shared" si="6"/>
        <v>6.5371875758835352E-2</v>
      </c>
      <c r="L9" s="64">
        <f t="shared" si="7"/>
        <v>0.21071339975193096</v>
      </c>
      <c r="N9" s="39">
        <f t="shared" si="0"/>
        <v>2.1690191204854399</v>
      </c>
      <c r="O9" s="173">
        <f t="shared" si="1"/>
        <v>2.6813914938011822</v>
      </c>
      <c r="P9" s="64">
        <f t="shared" si="8"/>
        <v>0.23622307820000696</v>
      </c>
    </row>
    <row r="10" spans="1:16" ht="20.100000000000001" customHeight="1" x14ac:dyDescent="0.25">
      <c r="A10" s="13" t="s">
        <v>167</v>
      </c>
      <c r="B10" s="24">
        <v>9489.0999999999985</v>
      </c>
      <c r="C10" s="160">
        <v>11259.630000000001</v>
      </c>
      <c r="D10" s="309">
        <f t="shared" si="2"/>
        <v>3.3564079675312254E-2</v>
      </c>
      <c r="E10" s="259">
        <f t="shared" si="3"/>
        <v>4.2581575042867532E-2</v>
      </c>
      <c r="F10" s="64">
        <f t="shared" si="4"/>
        <v>0.18658566144312977</v>
      </c>
      <c r="H10" s="24">
        <v>1580.134</v>
      </c>
      <c r="I10" s="160">
        <v>1961.646</v>
      </c>
      <c r="J10" s="309">
        <f t="shared" si="5"/>
        <v>4.1571229760540042E-2</v>
      </c>
      <c r="K10" s="259">
        <f t="shared" si="6"/>
        <v>5.6505481761595436E-2</v>
      </c>
      <c r="L10" s="64">
        <f t="shared" si="7"/>
        <v>0.2414428143435936</v>
      </c>
      <c r="N10" s="39">
        <f t="shared" si="0"/>
        <v>1.6652095562276719</v>
      </c>
      <c r="O10" s="173">
        <f t="shared" si="1"/>
        <v>1.7421940152562736</v>
      </c>
      <c r="P10" s="64">
        <f t="shared" si="8"/>
        <v>4.6231093702705256E-2</v>
      </c>
    </row>
    <row r="11" spans="1:16" ht="20.100000000000001" customHeight="1" x14ac:dyDescent="0.25">
      <c r="A11" s="13" t="s">
        <v>166</v>
      </c>
      <c r="B11" s="24">
        <v>10649.560000000003</v>
      </c>
      <c r="C11" s="160">
        <v>12279.58</v>
      </c>
      <c r="D11" s="309">
        <f t="shared" si="2"/>
        <v>3.7668765251395661E-2</v>
      </c>
      <c r="E11" s="259">
        <f t="shared" si="3"/>
        <v>4.643881346588611E-2</v>
      </c>
      <c r="F11" s="64">
        <f t="shared" si="4"/>
        <v>0.15305984472597894</v>
      </c>
      <c r="H11" s="24">
        <v>1563.5589999999997</v>
      </c>
      <c r="I11" s="160">
        <v>1947.7009999999998</v>
      </c>
      <c r="J11" s="309">
        <f t="shared" si="5"/>
        <v>4.1135163494463264E-2</v>
      </c>
      <c r="K11" s="259">
        <f t="shared" si="6"/>
        <v>5.6103794126229289E-2</v>
      </c>
      <c r="L11" s="64">
        <f t="shared" si="7"/>
        <v>0.24568436496480153</v>
      </c>
      <c r="N11" s="39">
        <f t="shared" si="0"/>
        <v>1.4681911740954547</v>
      </c>
      <c r="O11" s="173">
        <f t="shared" si="1"/>
        <v>1.5861299816443231</v>
      </c>
      <c r="P11" s="64">
        <f t="shared" si="8"/>
        <v>8.032932606445467E-2</v>
      </c>
    </row>
    <row r="12" spans="1:16" ht="20.100000000000001" customHeight="1" x14ac:dyDescent="0.25">
      <c r="A12" s="13" t="s">
        <v>171</v>
      </c>
      <c r="B12" s="24">
        <v>9225.4699999999975</v>
      </c>
      <c r="C12" s="160">
        <v>8146.87</v>
      </c>
      <c r="D12" s="309">
        <f t="shared" si="2"/>
        <v>3.2631588888535575E-2</v>
      </c>
      <c r="E12" s="259">
        <f t="shared" si="3"/>
        <v>3.0809765176074717E-2</v>
      </c>
      <c r="F12" s="64">
        <f t="shared" si="4"/>
        <v>-0.11691545254604892</v>
      </c>
      <c r="H12" s="24">
        <v>1602.0109999999997</v>
      </c>
      <c r="I12" s="160">
        <v>1755.9789999999998</v>
      </c>
      <c r="J12" s="309">
        <f t="shared" si="5"/>
        <v>4.2146784614414033E-2</v>
      </c>
      <c r="K12" s="259">
        <f t="shared" si="6"/>
        <v>5.0581215651674456E-2</v>
      </c>
      <c r="L12" s="64">
        <f t="shared" si="7"/>
        <v>9.6109202745798941E-2</v>
      </c>
      <c r="N12" s="39">
        <f t="shared" si="0"/>
        <v>1.7365088174369439</v>
      </c>
      <c r="O12" s="173">
        <f t="shared" si="1"/>
        <v>2.1554032407538108</v>
      </c>
      <c r="P12" s="64">
        <f t="shared" si="8"/>
        <v>0.24122792761579392</v>
      </c>
    </row>
    <row r="13" spans="1:16" ht="20.100000000000001" customHeight="1" x14ac:dyDescent="0.25">
      <c r="A13" s="13" t="s">
        <v>179</v>
      </c>
      <c r="B13" s="24">
        <v>4964.75</v>
      </c>
      <c r="C13" s="160">
        <v>4744.45</v>
      </c>
      <c r="D13" s="309">
        <f t="shared" si="2"/>
        <v>1.7560913528997118E-2</v>
      </c>
      <c r="E13" s="259">
        <f t="shared" si="3"/>
        <v>1.7942521531536366E-2</v>
      </c>
      <c r="F13" s="64">
        <f t="shared" si="4"/>
        <v>-4.43728284405056E-2</v>
      </c>
      <c r="H13" s="24">
        <v>1413.8909999999996</v>
      </c>
      <c r="I13" s="160">
        <v>1308.0200000000002</v>
      </c>
      <c r="J13" s="309">
        <f t="shared" si="5"/>
        <v>3.7197596923653126E-2</v>
      </c>
      <c r="K13" s="259">
        <f t="shared" si="6"/>
        <v>3.7677695289467149E-2</v>
      </c>
      <c r="L13" s="64">
        <f t="shared" si="7"/>
        <v>-7.4879180926959318E-2</v>
      </c>
      <c r="N13" s="39">
        <f t="shared" si="0"/>
        <v>2.8478594088322668</v>
      </c>
      <c r="O13" s="173">
        <f t="shared" si="1"/>
        <v>2.7569475913962638</v>
      </c>
      <c r="P13" s="64">
        <f t="shared" si="8"/>
        <v>-3.1922860080119075E-2</v>
      </c>
    </row>
    <row r="14" spans="1:16" ht="20.100000000000001" customHeight="1" x14ac:dyDescent="0.25">
      <c r="A14" s="13" t="s">
        <v>169</v>
      </c>
      <c r="B14" s="24">
        <v>7504.0699999999988</v>
      </c>
      <c r="C14" s="160">
        <v>5924.4699999999993</v>
      </c>
      <c r="D14" s="309">
        <f t="shared" si="2"/>
        <v>2.654279155758928E-2</v>
      </c>
      <c r="E14" s="259">
        <f t="shared" si="3"/>
        <v>2.2405111348616016E-2</v>
      </c>
      <c r="F14" s="64">
        <f t="shared" si="4"/>
        <v>-0.21049910248705031</v>
      </c>
      <c r="H14" s="24">
        <v>1544.7750000000001</v>
      </c>
      <c r="I14" s="160">
        <v>1258.2400000000002</v>
      </c>
      <c r="J14" s="309">
        <f t="shared" si="5"/>
        <v>4.0640981368249937E-2</v>
      </c>
      <c r="K14" s="259">
        <f t="shared" si="6"/>
        <v>3.624377556996005E-2</v>
      </c>
      <c r="L14" s="64">
        <f t="shared" si="7"/>
        <v>-0.18548655953132323</v>
      </c>
      <c r="N14" s="39">
        <f t="shared" si="0"/>
        <v>2.0585828756927911</v>
      </c>
      <c r="O14" s="173">
        <f t="shared" si="1"/>
        <v>2.1238017915526628</v>
      </c>
      <c r="P14" s="64">
        <f t="shared" si="8"/>
        <v>3.1681462344780795E-2</v>
      </c>
    </row>
    <row r="15" spans="1:16" ht="20.100000000000001" customHeight="1" x14ac:dyDescent="0.25">
      <c r="A15" s="13" t="s">
        <v>168</v>
      </c>
      <c r="B15" s="24">
        <v>16856.189999999999</v>
      </c>
      <c r="C15" s="160">
        <v>13484.4</v>
      </c>
      <c r="D15" s="309">
        <f t="shared" si="2"/>
        <v>5.9622356617824848E-2</v>
      </c>
      <c r="E15" s="259">
        <f t="shared" si="3"/>
        <v>5.0995191716605506E-2</v>
      </c>
      <c r="F15" s="64">
        <f t="shared" si="4"/>
        <v>-0.20003274761378456</v>
      </c>
      <c r="H15" s="24">
        <v>1567.944</v>
      </c>
      <c r="I15" s="160">
        <v>1228.7619999999997</v>
      </c>
      <c r="J15" s="309">
        <f t="shared" si="5"/>
        <v>4.1250527028505297E-2</v>
      </c>
      <c r="K15" s="259">
        <f t="shared" si="6"/>
        <v>3.5394657741683017E-2</v>
      </c>
      <c r="L15" s="64">
        <f t="shared" si="7"/>
        <v>-0.21632277683386666</v>
      </c>
      <c r="N15" s="39">
        <f t="shared" si="0"/>
        <v>0.93018885050536337</v>
      </c>
      <c r="O15" s="173">
        <f t="shared" si="1"/>
        <v>0.91124707068909239</v>
      </c>
      <c r="P15" s="64">
        <f t="shared" si="8"/>
        <v>-2.0363370089826475E-2</v>
      </c>
    </row>
    <row r="16" spans="1:16" ht="20.100000000000001" customHeight="1" x14ac:dyDescent="0.25">
      <c r="A16" s="13" t="s">
        <v>185</v>
      </c>
      <c r="B16" s="24">
        <v>20783.339999999997</v>
      </c>
      <c r="C16" s="160">
        <v>18189.689999999999</v>
      </c>
      <c r="D16" s="309">
        <f t="shared" si="2"/>
        <v>7.3513155059921828E-2</v>
      </c>
      <c r="E16" s="259">
        <f t="shared" si="3"/>
        <v>6.8789618285991366E-2</v>
      </c>
      <c r="F16" s="64">
        <f t="shared" si="4"/>
        <v>-0.12479466726714754</v>
      </c>
      <c r="H16" s="24">
        <v>1060.1499999999999</v>
      </c>
      <c r="I16" s="160">
        <v>1178.2209999999998</v>
      </c>
      <c r="J16" s="309">
        <f t="shared" si="5"/>
        <v>2.7891140391027924E-2</v>
      </c>
      <c r="K16" s="259">
        <f t="shared" si="6"/>
        <v>3.3938817312924315E-2</v>
      </c>
      <c r="L16" s="64">
        <f t="shared" si="7"/>
        <v>0.11137197566382109</v>
      </c>
      <c r="N16" s="39">
        <f t="shared" si="0"/>
        <v>0.51009606733085255</v>
      </c>
      <c r="O16" s="173">
        <f t="shared" si="1"/>
        <v>0.64774111048621497</v>
      </c>
      <c r="P16" s="64">
        <f t="shared" si="8"/>
        <v>0.26984141217870766</v>
      </c>
    </row>
    <row r="17" spans="1:16" ht="20.100000000000001" customHeight="1" x14ac:dyDescent="0.25">
      <c r="A17" s="13" t="s">
        <v>175</v>
      </c>
      <c r="B17" s="24">
        <v>5894.4400000000023</v>
      </c>
      <c r="C17" s="160">
        <v>12013.239999999994</v>
      </c>
      <c r="D17" s="309">
        <f t="shared" si="2"/>
        <v>2.0849338061707398E-2</v>
      </c>
      <c r="E17" s="259">
        <f t="shared" si="3"/>
        <v>4.5431571070095343E-2</v>
      </c>
      <c r="F17" s="64">
        <f t="shared" si="4"/>
        <v>1.0380629881719026</v>
      </c>
      <c r="H17" s="24">
        <v>826.00399999999991</v>
      </c>
      <c r="I17" s="160">
        <v>1109.3340000000001</v>
      </c>
      <c r="J17" s="309">
        <f t="shared" si="5"/>
        <v>2.1731069685941264E-2</v>
      </c>
      <c r="K17" s="259">
        <f t="shared" si="6"/>
        <v>3.1954517840893676E-2</v>
      </c>
      <c r="L17" s="64">
        <f t="shared" si="7"/>
        <v>0.34301286676577858</v>
      </c>
      <c r="N17" s="39">
        <f t="shared" si="0"/>
        <v>1.4013273525559673</v>
      </c>
      <c r="O17" s="173">
        <f t="shared" si="1"/>
        <v>0.92342615314436449</v>
      </c>
      <c r="P17" s="64">
        <f t="shared" si="8"/>
        <v>-0.34103466155850692</v>
      </c>
    </row>
    <row r="18" spans="1:16" ht="20.100000000000001" customHeight="1" x14ac:dyDescent="0.25">
      <c r="A18" s="13" t="s">
        <v>174</v>
      </c>
      <c r="B18" s="24">
        <v>16333.86</v>
      </c>
      <c r="C18" s="160">
        <v>6281.3800000000019</v>
      </c>
      <c r="D18" s="309">
        <f t="shared" si="2"/>
        <v>5.7774813042901427E-2</v>
      </c>
      <c r="E18" s="259">
        <f t="shared" si="3"/>
        <v>2.3754870616775801E-2</v>
      </c>
      <c r="F18" s="64">
        <f t="shared" si="4"/>
        <v>-0.61543811444447294</v>
      </c>
      <c r="H18" s="24">
        <v>3023.9419999999991</v>
      </c>
      <c r="I18" s="160">
        <v>1052.2859999999998</v>
      </c>
      <c r="J18" s="309">
        <f t="shared" si="5"/>
        <v>7.9555903274372258E-2</v>
      </c>
      <c r="K18" s="259">
        <f t="shared" si="6"/>
        <v>3.0311242385722095E-2</v>
      </c>
      <c r="L18" s="64">
        <f t="shared" si="7"/>
        <v>-0.6520151510842469</v>
      </c>
      <c r="N18" s="39">
        <f t="shared" si="0"/>
        <v>1.8513333651690409</v>
      </c>
      <c r="O18" s="173">
        <f t="shared" si="1"/>
        <v>1.6752465222610311</v>
      </c>
      <c r="P18" s="64">
        <f t="shared" si="8"/>
        <v>-9.5113525322292086E-2</v>
      </c>
    </row>
    <row r="19" spans="1:16" ht="20.100000000000001" customHeight="1" x14ac:dyDescent="0.25">
      <c r="A19" s="13" t="s">
        <v>173</v>
      </c>
      <c r="B19" s="24">
        <v>6644.4299999999985</v>
      </c>
      <c r="C19" s="160">
        <v>6454.03</v>
      </c>
      <c r="D19" s="309">
        <f t="shared" si="2"/>
        <v>2.3502142238677536E-2</v>
      </c>
      <c r="E19" s="259">
        <f t="shared" si="3"/>
        <v>2.4407796950158957E-2</v>
      </c>
      <c r="F19" s="64">
        <f t="shared" si="4"/>
        <v>-2.8655580689389275E-2</v>
      </c>
      <c r="H19" s="24">
        <v>972.40399999999988</v>
      </c>
      <c r="I19" s="160">
        <v>903.84600000000012</v>
      </c>
      <c r="J19" s="309">
        <f t="shared" si="5"/>
        <v>2.5582659511198525E-2</v>
      </c>
      <c r="K19" s="259">
        <f t="shared" si="6"/>
        <v>2.6035407850494428E-2</v>
      </c>
      <c r="L19" s="64">
        <f t="shared" si="7"/>
        <v>-7.0503617837853166E-2</v>
      </c>
      <c r="N19" s="39">
        <f t="shared" si="0"/>
        <v>1.4634874624309386</v>
      </c>
      <c r="O19" s="173">
        <f t="shared" si="1"/>
        <v>1.4004366264179127</v>
      </c>
      <c r="P19" s="64">
        <f t="shared" si="8"/>
        <v>-4.3082593894104723E-2</v>
      </c>
    </row>
    <row r="20" spans="1:16" ht="20.100000000000001" customHeight="1" x14ac:dyDescent="0.25">
      <c r="A20" s="13" t="s">
        <v>165</v>
      </c>
      <c r="B20" s="24">
        <v>4825.5700000000024</v>
      </c>
      <c r="C20" s="160">
        <v>4193.5200000000004</v>
      </c>
      <c r="D20" s="309">
        <f t="shared" si="2"/>
        <v>1.7068617251245817E-2</v>
      </c>
      <c r="E20" s="259">
        <f t="shared" si="3"/>
        <v>1.5859019041812729E-2</v>
      </c>
      <c r="F20" s="64">
        <f t="shared" si="4"/>
        <v>-0.13097934544520165</v>
      </c>
      <c r="H20" s="24">
        <v>838.69399999999996</v>
      </c>
      <c r="I20" s="160">
        <v>842.83199999999999</v>
      </c>
      <c r="J20" s="309">
        <f t="shared" si="5"/>
        <v>2.20649267548109E-2</v>
      </c>
      <c r="K20" s="259">
        <f t="shared" si="6"/>
        <v>2.427789122200897E-2</v>
      </c>
      <c r="L20" s="64">
        <f t="shared" si="7"/>
        <v>4.9338614560257184E-3</v>
      </c>
      <c r="N20" s="39">
        <f t="shared" si="0"/>
        <v>1.7380205861690943</v>
      </c>
      <c r="O20" s="173">
        <f t="shared" si="1"/>
        <v>2.0098437589423677</v>
      </c>
      <c r="P20" s="64">
        <f t="shared" si="8"/>
        <v>0.15639813183825393</v>
      </c>
    </row>
    <row r="21" spans="1:16" ht="20.100000000000001" customHeight="1" x14ac:dyDescent="0.25">
      <c r="A21" s="13" t="s">
        <v>199</v>
      </c>
      <c r="B21" s="24">
        <v>7194.41</v>
      </c>
      <c r="C21" s="160">
        <v>8268.51</v>
      </c>
      <c r="D21" s="309">
        <f t="shared" si="2"/>
        <v>2.5447487164943279E-2</v>
      </c>
      <c r="E21" s="259">
        <f t="shared" si="3"/>
        <v>3.1269782315910967E-2</v>
      </c>
      <c r="F21" s="64">
        <f t="shared" si="4"/>
        <v>0.14929646767420823</v>
      </c>
      <c r="H21" s="24">
        <v>585.73900000000003</v>
      </c>
      <c r="I21" s="160">
        <v>735.54800000000012</v>
      </c>
      <c r="J21" s="309">
        <f t="shared" si="5"/>
        <v>1.5410016206669158E-2</v>
      </c>
      <c r="K21" s="259">
        <f t="shared" si="6"/>
        <v>2.1187560904861534E-2</v>
      </c>
      <c r="L21" s="64">
        <f t="shared" si="7"/>
        <v>0.2557606715619074</v>
      </c>
      <c r="N21" s="39">
        <f t="shared" si="0"/>
        <v>0.8141584924962576</v>
      </c>
      <c r="O21" s="173">
        <f t="shared" si="1"/>
        <v>0.88957744502939473</v>
      </c>
      <c r="P21" s="64">
        <f t="shared" si="8"/>
        <v>9.2634239190821685E-2</v>
      </c>
    </row>
    <row r="22" spans="1:16" ht="20.100000000000001" customHeight="1" x14ac:dyDescent="0.25">
      <c r="A22" s="13" t="s">
        <v>177</v>
      </c>
      <c r="B22" s="24">
        <v>7863.7199999999984</v>
      </c>
      <c r="C22" s="160">
        <v>5694.7400000000007</v>
      </c>
      <c r="D22" s="309">
        <f t="shared" si="2"/>
        <v>2.7814916548918916E-2</v>
      </c>
      <c r="E22" s="259">
        <f t="shared" si="3"/>
        <v>2.1536320346194276E-2</v>
      </c>
      <c r="F22" s="64">
        <f t="shared" si="4"/>
        <v>-0.27582111265406173</v>
      </c>
      <c r="H22" s="24">
        <v>946.54599999999994</v>
      </c>
      <c r="I22" s="160">
        <v>713.50099999999998</v>
      </c>
      <c r="J22" s="309">
        <f t="shared" si="5"/>
        <v>2.4902369827445096E-2</v>
      </c>
      <c r="K22" s="259">
        <f t="shared" si="6"/>
        <v>2.0552494049578825E-2</v>
      </c>
      <c r="L22" s="64">
        <f t="shared" si="7"/>
        <v>-0.24620567832942084</v>
      </c>
      <c r="N22" s="39">
        <f t="shared" si="0"/>
        <v>1.2036873133834878</v>
      </c>
      <c r="O22" s="173">
        <f t="shared" si="1"/>
        <v>1.2529123366475026</v>
      </c>
      <c r="P22" s="64">
        <f t="shared" si="8"/>
        <v>4.0895191564033692E-2</v>
      </c>
    </row>
    <row r="23" spans="1:16" ht="20.100000000000001" customHeight="1" x14ac:dyDescent="0.25">
      <c r="A23" s="13" t="s">
        <v>193</v>
      </c>
      <c r="B23" s="24">
        <v>745.58</v>
      </c>
      <c r="C23" s="160">
        <v>1282.82</v>
      </c>
      <c r="D23" s="309">
        <f t="shared" si="2"/>
        <v>2.6372054804269444E-3</v>
      </c>
      <c r="E23" s="259">
        <f t="shared" si="3"/>
        <v>4.8513580016831207E-3</v>
      </c>
      <c r="F23" s="64">
        <f t="shared" si="4"/>
        <v>0.72056653880200627</v>
      </c>
      <c r="H23" s="24">
        <v>212.655</v>
      </c>
      <c r="I23" s="160">
        <v>363.19799999999998</v>
      </c>
      <c r="J23" s="309">
        <f t="shared" si="5"/>
        <v>5.5946709992492046E-3</v>
      </c>
      <c r="K23" s="259">
        <f t="shared" si="6"/>
        <v>1.0461968145551205E-2</v>
      </c>
      <c r="L23" s="64">
        <f t="shared" si="7"/>
        <v>0.70792128094801432</v>
      </c>
      <c r="N23" s="39">
        <f t="shared" si="0"/>
        <v>2.8522090184822551</v>
      </c>
      <c r="O23" s="173">
        <f t="shared" si="1"/>
        <v>2.8312467844280569</v>
      </c>
      <c r="P23" s="64">
        <f t="shared" si="8"/>
        <v>-7.3494733094115229E-3</v>
      </c>
    </row>
    <row r="24" spans="1:16" ht="20.100000000000001" customHeight="1" x14ac:dyDescent="0.25">
      <c r="A24" s="13" t="s">
        <v>186</v>
      </c>
      <c r="B24" s="24">
        <v>683.68999999999994</v>
      </c>
      <c r="C24" s="160">
        <v>1562.8899999999999</v>
      </c>
      <c r="D24" s="309">
        <f t="shared" si="2"/>
        <v>2.4182931609124402E-3</v>
      </c>
      <c r="E24" s="259">
        <f t="shared" si="3"/>
        <v>5.9105243972268386E-3</v>
      </c>
      <c r="F24" s="64">
        <f t="shared" si="4"/>
        <v>1.2859629364185523</v>
      </c>
      <c r="H24" s="24">
        <v>150.16399999999999</v>
      </c>
      <c r="I24" s="160">
        <v>359.99199999999996</v>
      </c>
      <c r="J24" s="309">
        <f t="shared" si="5"/>
        <v>3.9506156729503536E-3</v>
      </c>
      <c r="K24" s="259">
        <f t="shared" si="6"/>
        <v>1.0369618876351933E-2</v>
      </c>
      <c r="L24" s="64">
        <f t="shared" si="7"/>
        <v>1.3973255906875148</v>
      </c>
      <c r="N24" s="39">
        <f t="shared" si="0"/>
        <v>2.1963755503225144</v>
      </c>
      <c r="O24" s="173">
        <f t="shared" si="1"/>
        <v>2.3033738778800812</v>
      </c>
      <c r="P24" s="64">
        <f t="shared" si="8"/>
        <v>4.8715861703093173E-2</v>
      </c>
    </row>
    <row r="25" spans="1:16" ht="20.100000000000001" customHeight="1" x14ac:dyDescent="0.25">
      <c r="A25" s="13" t="s">
        <v>204</v>
      </c>
      <c r="B25" s="24">
        <v>13581.300000000001</v>
      </c>
      <c r="C25" s="160">
        <v>11306.2</v>
      </c>
      <c r="D25" s="309">
        <f t="shared" si="2"/>
        <v>4.8038679673975238E-2</v>
      </c>
      <c r="E25" s="259">
        <f t="shared" si="3"/>
        <v>4.2757693081359592E-2</v>
      </c>
      <c r="F25" s="64">
        <f t="shared" si="4"/>
        <v>-0.16751710071937151</v>
      </c>
      <c r="H25" s="24">
        <v>412.41699999999997</v>
      </c>
      <c r="I25" s="160">
        <v>344.94899999999996</v>
      </c>
      <c r="J25" s="309">
        <f t="shared" si="5"/>
        <v>1.0850144268873804E-2</v>
      </c>
      <c r="K25" s="259">
        <f t="shared" si="6"/>
        <v>9.9363032005675752E-3</v>
      </c>
      <c r="L25" s="64">
        <f t="shared" si="7"/>
        <v>-0.16359170451266564</v>
      </c>
      <c r="N25" s="39">
        <f t="shared" si="0"/>
        <v>0.30366533395183076</v>
      </c>
      <c r="O25" s="173">
        <f t="shared" si="1"/>
        <v>0.30509720330438161</v>
      </c>
      <c r="P25" s="64">
        <f t="shared" si="8"/>
        <v>4.7152874973143419E-3</v>
      </c>
    </row>
    <row r="26" spans="1:16" ht="20.100000000000001" customHeight="1" x14ac:dyDescent="0.25">
      <c r="A26" s="13" t="s">
        <v>178</v>
      </c>
      <c r="B26" s="24">
        <v>1915.9299999999998</v>
      </c>
      <c r="C26" s="160">
        <v>1480.2299999999998</v>
      </c>
      <c r="D26" s="309">
        <f t="shared" si="2"/>
        <v>6.7768731673521218E-3</v>
      </c>
      <c r="E26" s="259">
        <f t="shared" si="3"/>
        <v>5.5979214970388715E-3</v>
      </c>
      <c r="F26" s="64">
        <f t="shared" si="4"/>
        <v>-0.22740914334030998</v>
      </c>
      <c r="H26" s="24">
        <v>463.64600000000007</v>
      </c>
      <c r="I26" s="160">
        <v>332.59899999999999</v>
      </c>
      <c r="J26" s="309">
        <f t="shared" si="5"/>
        <v>1.2197911312303482E-2</v>
      </c>
      <c r="K26" s="259">
        <f t="shared" si="6"/>
        <v>9.5805597587051289E-3</v>
      </c>
      <c r="L26" s="64">
        <f t="shared" si="7"/>
        <v>-0.28264451758453663</v>
      </c>
      <c r="N26" s="39">
        <f t="shared" si="0"/>
        <v>2.419952712259843</v>
      </c>
      <c r="O26" s="173">
        <f t="shared" si="1"/>
        <v>2.2469413537085456</v>
      </c>
      <c r="P26" s="64">
        <f t="shared" si="8"/>
        <v>-7.1493693936578132E-2</v>
      </c>
    </row>
    <row r="27" spans="1:16" ht="20.100000000000001" customHeight="1" x14ac:dyDescent="0.25">
      <c r="A27" s="13" t="s">
        <v>202</v>
      </c>
      <c r="B27" s="24">
        <v>3236.5</v>
      </c>
      <c r="C27" s="160">
        <v>1998.1299999999999</v>
      </c>
      <c r="D27" s="309">
        <f t="shared" si="2"/>
        <v>1.1447886930177587E-2</v>
      </c>
      <c r="E27" s="259">
        <f t="shared" si="3"/>
        <v>7.5565114076044139E-3</v>
      </c>
      <c r="F27" s="64">
        <f t="shared" si="4"/>
        <v>-0.38262629383593394</v>
      </c>
      <c r="H27" s="24">
        <v>453.63299999999998</v>
      </c>
      <c r="I27" s="160">
        <v>307.34399999999999</v>
      </c>
      <c r="J27" s="309">
        <f t="shared" si="5"/>
        <v>1.1934482562847872E-2</v>
      </c>
      <c r="K27" s="259">
        <f t="shared" si="6"/>
        <v>8.8530860239491669E-3</v>
      </c>
      <c r="L27" s="64">
        <f t="shared" si="7"/>
        <v>-0.32248315268069122</v>
      </c>
      <c r="N27" s="39">
        <f t="shared" si="0"/>
        <v>1.4016159431484629</v>
      </c>
      <c r="O27" s="173">
        <f t="shared" si="1"/>
        <v>1.5381581778963334</v>
      </c>
      <c r="P27" s="64">
        <f t="shared" si="8"/>
        <v>9.7417723746174231E-2</v>
      </c>
    </row>
    <row r="28" spans="1:16" ht="20.100000000000001" customHeight="1" x14ac:dyDescent="0.25">
      <c r="A28" s="13" t="s">
        <v>182</v>
      </c>
      <c r="B28" s="24">
        <v>2947.3999999999996</v>
      </c>
      <c r="C28" s="160">
        <v>1946.2100000000003</v>
      </c>
      <c r="D28" s="309">
        <f t="shared" si="2"/>
        <v>1.0425305712345253E-2</v>
      </c>
      <c r="E28" s="259">
        <f t="shared" si="3"/>
        <v>7.3601607836295884E-3</v>
      </c>
      <c r="F28" s="64">
        <f t="shared" ref="F28:F29" si="9">(C28-B28)/B28</f>
        <v>-0.33968582479473419</v>
      </c>
      <c r="H28" s="24">
        <v>460.91300000000001</v>
      </c>
      <c r="I28" s="160">
        <v>306.74599999999992</v>
      </c>
      <c r="J28" s="309">
        <f t="shared" si="5"/>
        <v>1.2126009707163944E-2</v>
      </c>
      <c r="K28" s="259">
        <f t="shared" si="6"/>
        <v>8.8358605520274039E-3</v>
      </c>
      <c r="L28" s="64">
        <f t="shared" ref="L28" si="10">(I28-H28)/H28</f>
        <v>-0.33448177855690786</v>
      </c>
      <c r="N28" s="39">
        <f t="shared" si="0"/>
        <v>1.5637952093370431</v>
      </c>
      <c r="O28" s="173">
        <f t="shared" si="1"/>
        <v>1.5761197404185565</v>
      </c>
      <c r="P28" s="64">
        <f t="shared" ref="P28" si="11">(O28-N28)/N28</f>
        <v>7.8811669251361294E-3</v>
      </c>
    </row>
    <row r="29" spans="1:16" ht="20.100000000000001" customHeight="1" x14ac:dyDescent="0.25">
      <c r="A29" s="13" t="s">
        <v>170</v>
      </c>
      <c r="B29" s="24">
        <v>3548.61</v>
      </c>
      <c r="C29" s="160">
        <v>1332.5</v>
      </c>
      <c r="D29" s="309">
        <f t="shared" si="2"/>
        <v>1.2551857265347594E-2</v>
      </c>
      <c r="E29" s="259">
        <f t="shared" si="3"/>
        <v>5.039237412296939E-3</v>
      </c>
      <c r="F29" s="64">
        <f t="shared" si="9"/>
        <v>-0.6245008609004653</v>
      </c>
      <c r="H29" s="24">
        <v>593.67599999999982</v>
      </c>
      <c r="I29" s="160">
        <v>295.39699999999999</v>
      </c>
      <c r="J29" s="309">
        <f t="shared" si="5"/>
        <v>1.5618828149586277E-2</v>
      </c>
      <c r="K29" s="259">
        <f t="shared" si="6"/>
        <v>8.5089510522948619E-3</v>
      </c>
      <c r="L29" s="64">
        <f t="shared" ref="L29:L32" si="12">(I29-H29)/H29</f>
        <v>-0.50242724988040599</v>
      </c>
      <c r="N29" s="39">
        <f t="shared" ref="N29:N30" si="13">(H29/B29)*10</f>
        <v>1.6729818154150491</v>
      </c>
      <c r="O29" s="173">
        <f t="shared" ref="O29:O30" si="14">(I29/C29)*10</f>
        <v>2.2168630393996249</v>
      </c>
      <c r="P29" s="64">
        <f t="shared" ref="P29:P30" si="15">(O29-N29)/N29</f>
        <v>0.32509691317215222</v>
      </c>
    </row>
    <row r="30" spans="1:16" ht="20.100000000000001" customHeight="1" x14ac:dyDescent="0.25">
      <c r="A30" s="13" t="s">
        <v>176</v>
      </c>
      <c r="B30" s="24">
        <v>1465.45</v>
      </c>
      <c r="C30" s="160">
        <v>971.16</v>
      </c>
      <c r="D30" s="309">
        <f t="shared" si="2"/>
        <v>5.1834716211428223E-3</v>
      </c>
      <c r="E30" s="259">
        <f t="shared" si="3"/>
        <v>3.6727248069990956E-3</v>
      </c>
      <c r="F30" s="64">
        <f t="shared" si="4"/>
        <v>-0.33729571121498519</v>
      </c>
      <c r="H30" s="24">
        <v>365.62599999999998</v>
      </c>
      <c r="I30" s="160">
        <v>270.49199999999996</v>
      </c>
      <c r="J30" s="309">
        <f t="shared" si="5"/>
        <v>9.6191351191906582E-3</v>
      </c>
      <c r="K30" s="259">
        <f t="shared" si="6"/>
        <v>7.7915591154864182E-3</v>
      </c>
      <c r="L30" s="64">
        <f t="shared" si="12"/>
        <v>-0.26019484391153808</v>
      </c>
      <c r="N30" s="39">
        <f t="shared" si="13"/>
        <v>2.4949742399945407</v>
      </c>
      <c r="O30" s="173">
        <f t="shared" si="14"/>
        <v>2.7852465093290495</v>
      </c>
      <c r="P30" s="64">
        <f t="shared" si="15"/>
        <v>0.11634279211441635</v>
      </c>
    </row>
    <row r="31" spans="1:16" ht="20.100000000000001" customHeight="1" x14ac:dyDescent="0.25">
      <c r="A31" s="13" t="s">
        <v>209</v>
      </c>
      <c r="B31" s="24">
        <v>5.16</v>
      </c>
      <c r="C31" s="160">
        <v>44.39</v>
      </c>
      <c r="D31" s="309">
        <f t="shared" si="2"/>
        <v>1.8251536091369178E-5</v>
      </c>
      <c r="E31" s="259">
        <f t="shared" si="3"/>
        <v>1.6787373263179071E-4</v>
      </c>
      <c r="F31" s="64">
        <f t="shared" si="4"/>
        <v>7.6027131782945743</v>
      </c>
      <c r="H31" s="24">
        <v>127.13800000000001</v>
      </c>
      <c r="I31" s="160">
        <v>243.60599999999999</v>
      </c>
      <c r="J31" s="309">
        <f t="shared" si="5"/>
        <v>3.3448321530297684E-3</v>
      </c>
      <c r="K31" s="259">
        <f t="shared" si="6"/>
        <v>7.0171042022950207E-3</v>
      </c>
      <c r="L31" s="64">
        <f t="shared" si="12"/>
        <v>0.9160754455788197</v>
      </c>
      <c r="N31" s="39">
        <f t="shared" ref="N31:N32" si="16">(H31/B31)*10</f>
        <v>246.39147286821708</v>
      </c>
      <c r="O31" s="173">
        <f t="shared" ref="O31:O32" si="17">(I31/C31)*10</f>
        <v>54.878576255913494</v>
      </c>
      <c r="P31" s="64">
        <f t="shared" ref="P31:P32" si="18">(O31-N31)/N31</f>
        <v>-0.77727079749523076</v>
      </c>
    </row>
    <row r="32" spans="1:16" ht="20.100000000000001" customHeight="1" thickBot="1" x14ac:dyDescent="0.3">
      <c r="A32" s="13" t="s">
        <v>17</v>
      </c>
      <c r="B32" s="24">
        <f>B33-SUM(B7:B31)</f>
        <v>34737.289999999892</v>
      </c>
      <c r="C32" s="160">
        <f>C33-SUM(C7:C31)</f>
        <v>16942.110000000102</v>
      </c>
      <c r="D32" s="309">
        <f t="shared" si="2"/>
        <v>0.12286994227739451</v>
      </c>
      <c r="E32" s="259">
        <f t="shared" si="3"/>
        <v>6.4071530623077383E-2</v>
      </c>
      <c r="F32" s="64">
        <f t="shared" si="4"/>
        <v>-0.51227887955565454</v>
      </c>
      <c r="H32" s="24">
        <f>H33-SUM(H7:H31)</f>
        <v>6578.4939999999879</v>
      </c>
      <c r="I32" s="160">
        <f>I33-SUM(I7:I31)</f>
        <v>3141.0840000000026</v>
      </c>
      <c r="J32" s="309">
        <f t="shared" si="5"/>
        <v>0.17307145188467155</v>
      </c>
      <c r="K32" s="259">
        <f t="shared" si="6"/>
        <v>9.0479354926240207E-2</v>
      </c>
      <c r="L32" s="64">
        <f t="shared" si="12"/>
        <v>-0.52252232805866994</v>
      </c>
      <c r="N32" s="39">
        <f t="shared" si="16"/>
        <v>1.8937844604458232</v>
      </c>
      <c r="O32" s="173">
        <f t="shared" si="17"/>
        <v>1.8540099196617088</v>
      </c>
      <c r="P32" s="64">
        <f t="shared" si="18"/>
        <v>-2.100267565547078E-2</v>
      </c>
    </row>
    <row r="33" spans="1:16" ht="26.25" customHeight="1" thickBot="1" x14ac:dyDescent="0.3">
      <c r="A33" s="17" t="s">
        <v>18</v>
      </c>
      <c r="B33" s="22">
        <v>282715.92999999988</v>
      </c>
      <c r="C33" s="165">
        <v>264424.93000000017</v>
      </c>
      <c r="D33" s="305">
        <f>SUM(D7:D32)</f>
        <v>1</v>
      </c>
      <c r="E33" s="306">
        <f>SUM(E7:E32)</f>
        <v>0.99999999999999978</v>
      </c>
      <c r="F33" s="69">
        <f t="shared" si="4"/>
        <v>-6.4697450900625647E-2</v>
      </c>
      <c r="G33" s="2"/>
      <c r="H33" s="22">
        <v>38010.277999999991</v>
      </c>
      <c r="I33" s="165">
        <v>34716.03</v>
      </c>
      <c r="J33" s="305">
        <f>SUM(J7:J32)</f>
        <v>0.99999999999999978</v>
      </c>
      <c r="K33" s="306">
        <f>SUM(K7:K32)</f>
        <v>1.0000000000000002</v>
      </c>
      <c r="L33" s="69">
        <f t="shared" si="7"/>
        <v>-8.6667295619358348E-2</v>
      </c>
      <c r="N33" s="34">
        <f t="shared" si="0"/>
        <v>1.3444689162015033</v>
      </c>
      <c r="O33" s="166">
        <f t="shared" si="1"/>
        <v>1.3128879338268136</v>
      </c>
      <c r="P33" s="69">
        <f t="shared" si="8"/>
        <v>-2.3489559330173861E-2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L5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31221.09</v>
      </c>
      <c r="C39" s="167">
        <v>29122.530000000002</v>
      </c>
      <c r="D39" s="309">
        <f t="shared" ref="D39:D61" si="19">B39/$B$62</f>
        <v>0.26611580969343712</v>
      </c>
      <c r="E39" s="308">
        <f t="shared" ref="E39:E61" si="20">C39/$C$62</f>
        <v>0.31729363759498375</v>
      </c>
      <c r="F39" s="64">
        <f>(C39-B39)/B39</f>
        <v>-6.7216102961171365E-2</v>
      </c>
      <c r="H39" s="45">
        <v>3960.7850000000003</v>
      </c>
      <c r="I39" s="167">
        <v>3595.4409999999989</v>
      </c>
      <c r="J39" s="309">
        <f t="shared" ref="J39:J61" si="21">H39/$H$62</f>
        <v>0.21216715308131268</v>
      </c>
      <c r="K39" s="308">
        <f t="shared" ref="K39:K61" si="22">I39/$I$62</f>
        <v>0.28045110975595861</v>
      </c>
      <c r="L39" s="64">
        <f>(I39-H39)/H39</f>
        <v>-9.2240300849453172E-2</v>
      </c>
      <c r="N39" s="39">
        <f t="shared" ref="N39:N62" si="23">(H39/B39)*10</f>
        <v>1.2686248302029175</v>
      </c>
      <c r="O39" s="172">
        <f t="shared" ref="O39:O62" si="24">(I39/C39)*10</f>
        <v>1.2345908820421847</v>
      </c>
      <c r="P39" s="73">
        <f t="shared" si="8"/>
        <v>-2.6827433414880458E-2</v>
      </c>
    </row>
    <row r="40" spans="1:16" ht="20.100000000000001" customHeight="1" x14ac:dyDescent="0.25">
      <c r="A40" s="44" t="s">
        <v>179</v>
      </c>
      <c r="B40" s="24">
        <v>4964.75</v>
      </c>
      <c r="C40" s="160">
        <v>4744.45</v>
      </c>
      <c r="D40" s="309">
        <f t="shared" si="19"/>
        <v>4.2317499682922408E-2</v>
      </c>
      <c r="E40" s="259">
        <f t="shared" si="20"/>
        <v>5.1691381170781536E-2</v>
      </c>
      <c r="F40" s="64">
        <f t="shared" ref="F40:F62" si="25">(C40-B40)/B40</f>
        <v>-4.43728284405056E-2</v>
      </c>
      <c r="H40" s="24">
        <v>1413.8909999999996</v>
      </c>
      <c r="I40" s="160">
        <v>1308.0200000000002</v>
      </c>
      <c r="J40" s="309">
        <f t="shared" si="21"/>
        <v>7.5737821729099195E-2</v>
      </c>
      <c r="K40" s="259">
        <f t="shared" si="22"/>
        <v>0.10202800173413752</v>
      </c>
      <c r="L40" s="64">
        <f t="shared" ref="L40:L62" si="26">(I40-H40)/H40</f>
        <v>-7.4879180926959318E-2</v>
      </c>
      <c r="N40" s="39">
        <f t="shared" si="23"/>
        <v>2.8478594088322668</v>
      </c>
      <c r="O40" s="173">
        <f t="shared" si="24"/>
        <v>2.7569475913962638</v>
      </c>
      <c r="P40" s="64">
        <f t="shared" si="8"/>
        <v>-3.1922860080119075E-2</v>
      </c>
    </row>
    <row r="41" spans="1:16" ht="20.100000000000001" customHeight="1" x14ac:dyDescent="0.25">
      <c r="A41" s="44" t="s">
        <v>169</v>
      </c>
      <c r="B41" s="24">
        <v>7504.0699999999988</v>
      </c>
      <c r="C41" s="160">
        <v>5924.4699999999993</v>
      </c>
      <c r="D41" s="309">
        <f t="shared" si="19"/>
        <v>6.3961625428395688E-2</v>
      </c>
      <c r="E41" s="259">
        <f t="shared" si="20"/>
        <v>6.4547847907525643E-2</v>
      </c>
      <c r="F41" s="64">
        <f t="shared" si="25"/>
        <v>-0.21049910248705031</v>
      </c>
      <c r="H41" s="24">
        <v>1544.7750000000001</v>
      </c>
      <c r="I41" s="160">
        <v>1258.2400000000002</v>
      </c>
      <c r="J41" s="309">
        <f t="shared" si="21"/>
        <v>8.2748877785889602E-2</v>
      </c>
      <c r="K41" s="259">
        <f t="shared" si="22"/>
        <v>9.8145068807786728E-2</v>
      </c>
      <c r="L41" s="64">
        <f t="shared" si="26"/>
        <v>-0.18548655953132323</v>
      </c>
      <c r="N41" s="39">
        <f t="shared" si="23"/>
        <v>2.0585828756927911</v>
      </c>
      <c r="O41" s="173">
        <f t="shared" si="24"/>
        <v>2.1238017915526628</v>
      </c>
      <c r="P41" s="64">
        <f t="shared" si="8"/>
        <v>3.1681462344780795E-2</v>
      </c>
    </row>
    <row r="42" spans="1:16" ht="20.100000000000001" customHeight="1" x14ac:dyDescent="0.25">
      <c r="A42" s="44" t="s">
        <v>168</v>
      </c>
      <c r="B42" s="24">
        <v>16856.189999999999</v>
      </c>
      <c r="C42" s="160">
        <v>13484.4</v>
      </c>
      <c r="D42" s="309">
        <f t="shared" si="19"/>
        <v>0.14367527367546801</v>
      </c>
      <c r="E42" s="259">
        <f t="shared" si="20"/>
        <v>0.14691423879675969</v>
      </c>
      <c r="F42" s="64">
        <f t="shared" si="25"/>
        <v>-0.20003274761378456</v>
      </c>
      <c r="H42" s="24">
        <v>1567.944</v>
      </c>
      <c r="I42" s="160">
        <v>1228.7619999999997</v>
      </c>
      <c r="J42" s="309">
        <f t="shared" si="21"/>
        <v>8.3989970339446773E-2</v>
      </c>
      <c r="K42" s="259">
        <f t="shared" si="22"/>
        <v>9.5845729780005065E-2</v>
      </c>
      <c r="L42" s="64">
        <f t="shared" si="26"/>
        <v>-0.21632277683386666</v>
      </c>
      <c r="N42" s="39">
        <f t="shared" si="23"/>
        <v>0.93018885050536337</v>
      </c>
      <c r="O42" s="173">
        <f t="shared" si="24"/>
        <v>0.91124707068909239</v>
      </c>
      <c r="P42" s="64">
        <f t="shared" si="8"/>
        <v>-2.0363370089826475E-2</v>
      </c>
    </row>
    <row r="43" spans="1:16" ht="20.100000000000001" customHeight="1" x14ac:dyDescent="0.25">
      <c r="A43" s="44" t="s">
        <v>175</v>
      </c>
      <c r="B43" s="24">
        <v>5894.4400000000023</v>
      </c>
      <c r="C43" s="160">
        <v>12013.239999999994</v>
      </c>
      <c r="D43" s="309">
        <f t="shared" si="19"/>
        <v>5.0241797236719926E-2</v>
      </c>
      <c r="E43" s="259">
        <f t="shared" si="20"/>
        <v>0.13088576503832464</v>
      </c>
      <c r="F43" s="64">
        <f t="shared" si="25"/>
        <v>1.0380629881719026</v>
      </c>
      <c r="H43" s="24">
        <v>826.00399999999991</v>
      </c>
      <c r="I43" s="160">
        <v>1109.3340000000001</v>
      </c>
      <c r="J43" s="309">
        <f t="shared" si="21"/>
        <v>4.4246511010765932E-2</v>
      </c>
      <c r="K43" s="259">
        <f t="shared" si="22"/>
        <v>8.6530122838899784E-2</v>
      </c>
      <c r="L43" s="64">
        <f t="shared" si="26"/>
        <v>0.34301286676577858</v>
      </c>
      <c r="N43" s="39">
        <f t="shared" si="23"/>
        <v>1.4013273525559673</v>
      </c>
      <c r="O43" s="173">
        <f t="shared" si="24"/>
        <v>0.92342615314436449</v>
      </c>
      <c r="P43" s="64">
        <f t="shared" si="8"/>
        <v>-0.34103466155850692</v>
      </c>
    </row>
    <row r="44" spans="1:16" ht="20.100000000000001" customHeight="1" x14ac:dyDescent="0.25">
      <c r="A44" s="44" t="s">
        <v>174</v>
      </c>
      <c r="B44" s="24">
        <v>16333.86</v>
      </c>
      <c r="C44" s="160">
        <v>6281.3800000000019</v>
      </c>
      <c r="D44" s="309">
        <f t="shared" si="19"/>
        <v>0.13922314625527951</v>
      </c>
      <c r="E44" s="259">
        <f t="shared" si="20"/>
        <v>6.8436427374832451E-2</v>
      </c>
      <c r="F44" s="64">
        <f t="shared" si="25"/>
        <v>-0.61543811444447294</v>
      </c>
      <c r="H44" s="24">
        <v>3023.9419999999991</v>
      </c>
      <c r="I44" s="160">
        <v>1052.2859999999998</v>
      </c>
      <c r="J44" s="309">
        <f t="shared" si="21"/>
        <v>0.16198333543047919</v>
      </c>
      <c r="K44" s="259">
        <f t="shared" si="22"/>
        <v>8.2080272345077754E-2</v>
      </c>
      <c r="L44" s="64">
        <f t="shared" si="26"/>
        <v>-0.6520151510842469</v>
      </c>
      <c r="N44" s="39">
        <f t="shared" si="23"/>
        <v>1.8513333651690409</v>
      </c>
      <c r="O44" s="173">
        <f t="shared" si="24"/>
        <v>1.6752465222610311</v>
      </c>
      <c r="P44" s="64">
        <f t="shared" si="8"/>
        <v>-9.5113525322292086E-2</v>
      </c>
    </row>
    <row r="45" spans="1:16" ht="20.100000000000001" customHeight="1" x14ac:dyDescent="0.25">
      <c r="A45" s="44" t="s">
        <v>173</v>
      </c>
      <c r="B45" s="24">
        <v>6644.4299999999985</v>
      </c>
      <c r="C45" s="160">
        <v>6454.03</v>
      </c>
      <c r="D45" s="309">
        <f t="shared" si="19"/>
        <v>5.6634405442006153E-2</v>
      </c>
      <c r="E45" s="259">
        <f t="shared" si="20"/>
        <v>7.0317470901297127E-2</v>
      </c>
      <c r="F45" s="64">
        <f t="shared" si="25"/>
        <v>-2.8655580689389275E-2</v>
      </c>
      <c r="H45" s="24">
        <v>972.40399999999988</v>
      </c>
      <c r="I45" s="160">
        <v>903.84600000000012</v>
      </c>
      <c r="J45" s="309">
        <f t="shared" si="21"/>
        <v>5.2088711789425764E-2</v>
      </c>
      <c r="K45" s="259">
        <f t="shared" si="22"/>
        <v>7.0501675246091994E-2</v>
      </c>
      <c r="L45" s="64">
        <f t="shared" si="26"/>
        <v>-7.0503617837853166E-2</v>
      </c>
      <c r="N45" s="39">
        <f t="shared" si="23"/>
        <v>1.4634874624309386</v>
      </c>
      <c r="O45" s="173">
        <f t="shared" si="24"/>
        <v>1.4004366264179127</v>
      </c>
      <c r="P45" s="64">
        <f t="shared" si="8"/>
        <v>-4.3082593894104723E-2</v>
      </c>
    </row>
    <row r="46" spans="1:16" ht="20.100000000000001" customHeight="1" x14ac:dyDescent="0.25">
      <c r="A46" s="44" t="s">
        <v>177</v>
      </c>
      <c r="B46" s="24">
        <v>7863.7199999999984</v>
      </c>
      <c r="C46" s="160">
        <v>5694.7400000000007</v>
      </c>
      <c r="D46" s="309">
        <f t="shared" si="19"/>
        <v>6.702713502323189E-2</v>
      </c>
      <c r="E46" s="259">
        <f t="shared" si="20"/>
        <v>6.2044910581520826E-2</v>
      </c>
      <c r="F46" s="64">
        <f t="shared" si="25"/>
        <v>-0.27582111265406173</v>
      </c>
      <c r="H46" s="24">
        <v>946.54599999999994</v>
      </c>
      <c r="I46" s="160">
        <v>713.50099999999998</v>
      </c>
      <c r="J46" s="309">
        <f t="shared" si="21"/>
        <v>5.0703577720200455E-2</v>
      </c>
      <c r="K46" s="259">
        <f t="shared" si="22"/>
        <v>5.5654409921338237E-2</v>
      </c>
      <c r="L46" s="64">
        <f t="shared" si="26"/>
        <v>-0.24620567832942084</v>
      </c>
      <c r="N46" s="39">
        <f t="shared" si="23"/>
        <v>1.2036873133834878</v>
      </c>
      <c r="O46" s="173">
        <f t="shared" si="24"/>
        <v>1.2529123366475026</v>
      </c>
      <c r="P46" s="64">
        <f t="shared" si="8"/>
        <v>4.0895191564033692E-2</v>
      </c>
    </row>
    <row r="47" spans="1:16" ht="20.100000000000001" customHeight="1" x14ac:dyDescent="0.25">
      <c r="A47" s="44" t="s">
        <v>193</v>
      </c>
      <c r="B47" s="24">
        <v>745.58</v>
      </c>
      <c r="C47" s="160">
        <v>1282.82</v>
      </c>
      <c r="D47" s="309">
        <f t="shared" si="19"/>
        <v>6.3550191678520144E-3</v>
      </c>
      <c r="E47" s="259">
        <f t="shared" si="20"/>
        <v>1.3976485702979685E-2</v>
      </c>
      <c r="F47" s="64">
        <f t="shared" si="25"/>
        <v>0.72056653880200627</v>
      </c>
      <c r="H47" s="24">
        <v>212.655</v>
      </c>
      <c r="I47" s="160">
        <v>363.19799999999998</v>
      </c>
      <c r="J47" s="309">
        <f t="shared" si="21"/>
        <v>1.1391278733510287E-2</v>
      </c>
      <c r="K47" s="259">
        <f t="shared" si="22"/>
        <v>2.8330121996479617E-2</v>
      </c>
      <c r="L47" s="64">
        <f t="shared" si="26"/>
        <v>0.70792128094801432</v>
      </c>
      <c r="N47" s="39">
        <f t="shared" si="23"/>
        <v>2.8522090184822551</v>
      </c>
      <c r="O47" s="173">
        <f t="shared" si="24"/>
        <v>2.8312467844280569</v>
      </c>
      <c r="P47" s="64">
        <f t="shared" si="8"/>
        <v>-7.3494733094115229E-3</v>
      </c>
    </row>
    <row r="48" spans="1:16" ht="20.100000000000001" customHeight="1" x14ac:dyDescent="0.25">
      <c r="A48" s="44" t="s">
        <v>170</v>
      </c>
      <c r="B48" s="24">
        <v>3548.61</v>
      </c>
      <c r="C48" s="160">
        <v>1332.5</v>
      </c>
      <c r="D48" s="309">
        <f t="shared" si="19"/>
        <v>3.0246901163163357E-2</v>
      </c>
      <c r="E48" s="259">
        <f t="shared" si="20"/>
        <v>1.4517755569152673E-2</v>
      </c>
      <c r="F48" s="64">
        <f t="shared" si="25"/>
        <v>-0.6245008609004653</v>
      </c>
      <c r="H48" s="24">
        <v>593.67599999999982</v>
      </c>
      <c r="I48" s="160">
        <v>295.39699999999999</v>
      </c>
      <c r="J48" s="309">
        <f t="shared" si="21"/>
        <v>3.180140976415062E-2</v>
      </c>
      <c r="K48" s="259">
        <f t="shared" si="22"/>
        <v>2.3041517429595124E-2</v>
      </c>
      <c r="L48" s="64">
        <f t="shared" si="26"/>
        <v>-0.50242724988040599</v>
      </c>
      <c r="N48" s="39">
        <f t="shared" si="23"/>
        <v>1.6729818154150491</v>
      </c>
      <c r="O48" s="173">
        <f t="shared" si="24"/>
        <v>2.2168630393996249</v>
      </c>
      <c r="P48" s="64">
        <f t="shared" si="8"/>
        <v>0.32509691317215222</v>
      </c>
    </row>
    <row r="49" spans="1:16" ht="20.100000000000001" customHeight="1" x14ac:dyDescent="0.25">
      <c r="A49" s="44" t="s">
        <v>176</v>
      </c>
      <c r="B49" s="24">
        <v>1465.45</v>
      </c>
      <c r="C49" s="160">
        <v>971.16</v>
      </c>
      <c r="D49" s="309">
        <f t="shared" si="19"/>
        <v>1.2490896804539733E-2</v>
      </c>
      <c r="E49" s="259">
        <f t="shared" si="20"/>
        <v>1.0580910693086911E-2</v>
      </c>
      <c r="F49" s="64">
        <f>(C49-B49)/B49</f>
        <v>-0.33729571121498519</v>
      </c>
      <c r="H49" s="24">
        <v>365.62599999999998</v>
      </c>
      <c r="I49" s="160">
        <v>270.49199999999996</v>
      </c>
      <c r="J49" s="309">
        <f t="shared" si="21"/>
        <v>1.9585467909141247E-2</v>
      </c>
      <c r="K49" s="259">
        <f t="shared" si="22"/>
        <v>2.1098880938418614E-2</v>
      </c>
      <c r="L49" s="64">
        <f t="shared" si="26"/>
        <v>-0.26019484391153808</v>
      </c>
      <c r="N49" s="39">
        <f t="shared" si="23"/>
        <v>2.4949742399945407</v>
      </c>
      <c r="O49" s="173">
        <f t="shared" si="24"/>
        <v>2.7852465093290495</v>
      </c>
      <c r="P49" s="64">
        <f t="shared" si="8"/>
        <v>0.11634279211441635</v>
      </c>
    </row>
    <row r="50" spans="1:16" ht="20.100000000000001" customHeight="1" x14ac:dyDescent="0.25">
      <c r="A50" s="44" t="s">
        <v>192</v>
      </c>
      <c r="B50" s="24">
        <v>216.74999999999997</v>
      </c>
      <c r="C50" s="160">
        <v>1636.9099999999999</v>
      </c>
      <c r="D50" s="309">
        <f t="shared" si="19"/>
        <v>1.8474884045064565E-3</v>
      </c>
      <c r="E50" s="259">
        <f t="shared" si="20"/>
        <v>1.7834340914597898E-2</v>
      </c>
      <c r="F50" s="64">
        <f t="shared" ref="F50:F53" si="27">(C50-B50)/B50</f>
        <v>6.5520645905420993</v>
      </c>
      <c r="H50" s="24">
        <v>48.749000000000002</v>
      </c>
      <c r="I50" s="160">
        <v>208.339</v>
      </c>
      <c r="J50" s="309">
        <f t="shared" si="21"/>
        <v>2.6113350120142626E-3</v>
      </c>
      <c r="K50" s="259">
        <f t="shared" si="22"/>
        <v>1.6250830914885456E-2</v>
      </c>
      <c r="L50" s="64">
        <f t="shared" si="26"/>
        <v>3.2737081786293052</v>
      </c>
      <c r="N50" s="39">
        <f t="shared" ref="N50" si="28">(H50/B50)*10</f>
        <v>2.2490888119953869</v>
      </c>
      <c r="O50" s="173">
        <f t="shared" ref="O50" si="29">(I50/C50)*10</f>
        <v>1.2727578180840733</v>
      </c>
      <c r="P50" s="64">
        <f t="shared" ref="P50" si="30">(O50-N50)/N50</f>
        <v>-0.43410068499923521</v>
      </c>
    </row>
    <row r="51" spans="1:16" ht="20.100000000000001" customHeight="1" x14ac:dyDescent="0.25">
      <c r="A51" s="44" t="s">
        <v>180</v>
      </c>
      <c r="B51" s="24">
        <v>8630.1400000000012</v>
      </c>
      <c r="C51" s="160">
        <v>898.70999999999992</v>
      </c>
      <c r="D51" s="309">
        <f t="shared" si="19"/>
        <v>7.3559785832836705E-2</v>
      </c>
      <c r="E51" s="259">
        <f t="shared" si="20"/>
        <v>9.7915588049179714E-3</v>
      </c>
      <c r="F51" s="64">
        <f t="shared" si="27"/>
        <v>-0.89586379826978479</v>
      </c>
      <c r="H51" s="24">
        <v>1912.434</v>
      </c>
      <c r="I51" s="160">
        <v>96.811999999999983</v>
      </c>
      <c r="J51" s="309">
        <f t="shared" si="21"/>
        <v>0.1024432472946416</v>
      </c>
      <c r="K51" s="259">
        <f t="shared" si="22"/>
        <v>7.5515167228982112E-3</v>
      </c>
      <c r="L51" s="64">
        <f t="shared" si="26"/>
        <v>-0.94937759943611133</v>
      </c>
      <c r="N51" s="39">
        <f t="shared" ref="N51:N52" si="31">(H51/B51)*10</f>
        <v>2.215994178541715</v>
      </c>
      <c r="O51" s="173">
        <f t="shared" ref="O51:O52" si="32">(I51/C51)*10</f>
        <v>1.0772329227448232</v>
      </c>
      <c r="P51" s="64">
        <f t="shared" ref="P51:P52" si="33">(O51-N51)/N51</f>
        <v>-0.51388278309750768</v>
      </c>
    </row>
    <row r="52" spans="1:16" ht="20.100000000000001" customHeight="1" x14ac:dyDescent="0.25">
      <c r="A52" s="44" t="s">
        <v>188</v>
      </c>
      <c r="B52" s="24">
        <v>859.93</v>
      </c>
      <c r="C52" s="160">
        <v>345.75</v>
      </c>
      <c r="D52" s="309">
        <f t="shared" si="19"/>
        <v>7.3296918278534596E-3</v>
      </c>
      <c r="E52" s="259">
        <f t="shared" si="20"/>
        <v>3.7669898596882074E-3</v>
      </c>
      <c r="F52" s="64">
        <f t="shared" si="27"/>
        <v>-0.59793238984568509</v>
      </c>
      <c r="H52" s="24">
        <v>210.78900000000002</v>
      </c>
      <c r="I52" s="160">
        <v>83.491</v>
      </c>
      <c r="J52" s="309">
        <f t="shared" si="21"/>
        <v>1.1291322813749501E-2</v>
      </c>
      <c r="K52" s="259">
        <f t="shared" si="22"/>
        <v>6.5124538560456828E-3</v>
      </c>
      <c r="L52" s="64">
        <f t="shared" si="26"/>
        <v>-0.60391196884087883</v>
      </c>
      <c r="N52" s="39">
        <f t="shared" si="31"/>
        <v>2.4512344028002282</v>
      </c>
      <c r="O52" s="173">
        <f t="shared" si="32"/>
        <v>2.4147794649313088</v>
      </c>
      <c r="P52" s="64">
        <f t="shared" si="33"/>
        <v>-1.4872073363230461E-2</v>
      </c>
    </row>
    <row r="53" spans="1:16" ht="20.100000000000001" customHeight="1" x14ac:dyDescent="0.25">
      <c r="A53" s="44" t="s">
        <v>196</v>
      </c>
      <c r="B53" s="24">
        <v>378.24</v>
      </c>
      <c r="C53" s="160">
        <v>388.23</v>
      </c>
      <c r="D53" s="309">
        <f t="shared" si="19"/>
        <v>3.223963156265385E-3</v>
      </c>
      <c r="E53" s="259">
        <f t="shared" si="20"/>
        <v>4.2298148177201816E-3</v>
      </c>
      <c r="F53" s="64">
        <f t="shared" si="27"/>
        <v>2.6411802030456875E-2</v>
      </c>
      <c r="H53" s="24">
        <v>90.763000000000019</v>
      </c>
      <c r="I53" s="160">
        <v>82.090999999999994</v>
      </c>
      <c r="J53" s="309">
        <f t="shared" si="21"/>
        <v>4.8618966480430481E-3</v>
      </c>
      <c r="K53" s="259">
        <f t="shared" si="22"/>
        <v>6.4032512426087373E-3</v>
      </c>
      <c r="L53" s="64">
        <f t="shared" si="26"/>
        <v>-9.5545541685488844E-2</v>
      </c>
      <c r="N53" s="39">
        <f t="shared" ref="N53" si="34">(H53/B53)*10</f>
        <v>2.399614001692048</v>
      </c>
      <c r="O53" s="173">
        <f t="shared" ref="O53" si="35">(I53/C53)*10</f>
        <v>2.1144939855240446</v>
      </c>
      <c r="P53" s="64">
        <f t="shared" ref="P53" si="36">(O53-N53)/N53</f>
        <v>-0.11881911672750525</v>
      </c>
    </row>
    <row r="54" spans="1:16" ht="20.100000000000001" customHeight="1" x14ac:dyDescent="0.25">
      <c r="A54" s="44" t="s">
        <v>189</v>
      </c>
      <c r="B54" s="24">
        <v>643.6400000000001</v>
      </c>
      <c r="C54" s="160">
        <v>453.76</v>
      </c>
      <c r="D54" s="309">
        <f t="shared" si="19"/>
        <v>5.4861242753242723E-3</v>
      </c>
      <c r="E54" s="259">
        <f t="shared" si="20"/>
        <v>4.9437724330647029E-3</v>
      </c>
      <c r="F54" s="64">
        <f t="shared" ref="F54" si="37">(C54-B54)/B54</f>
        <v>-0.2950096327139396</v>
      </c>
      <c r="H54" s="24">
        <v>136.59899999999999</v>
      </c>
      <c r="I54" s="160">
        <v>74.272999999999996</v>
      </c>
      <c r="J54" s="309">
        <f t="shared" si="21"/>
        <v>7.3171911486622533E-3</v>
      </c>
      <c r="K54" s="259">
        <f t="shared" si="22"/>
        <v>5.7934326484301414E-3</v>
      </c>
      <c r="L54" s="64">
        <f t="shared" si="26"/>
        <v>-0.45626981163844538</v>
      </c>
      <c r="N54" s="39">
        <f t="shared" si="23"/>
        <v>2.1222888571251004</v>
      </c>
      <c r="O54" s="173">
        <f t="shared" si="24"/>
        <v>1.6368344499294782</v>
      </c>
      <c r="P54" s="64">
        <f t="shared" ref="P54" si="38">(O54-N54)/N54</f>
        <v>-0.22874096783094336</v>
      </c>
    </row>
    <row r="55" spans="1:16" ht="20.100000000000001" customHeight="1" x14ac:dyDescent="0.25">
      <c r="A55" s="44" t="s">
        <v>190</v>
      </c>
      <c r="B55" s="24">
        <v>146.57000000000002</v>
      </c>
      <c r="C55" s="160">
        <v>127.35999999999999</v>
      </c>
      <c r="D55" s="309">
        <f t="shared" si="19"/>
        <v>1.2493027702353467E-3</v>
      </c>
      <c r="E55" s="259">
        <f t="shared" si="20"/>
        <v>1.3876032640054664E-3</v>
      </c>
      <c r="F55" s="64">
        <f t="shared" ref="F55:F56" si="39">(C55-B55)/B55</f>
        <v>-0.13106365559118532</v>
      </c>
      <c r="H55" s="24">
        <v>38.359000000000002</v>
      </c>
      <c r="I55" s="160">
        <v>31.581</v>
      </c>
      <c r="J55" s="309">
        <f t="shared" si="21"/>
        <v>2.0547744512883362E-3</v>
      </c>
      <c r="K55" s="259">
        <f t="shared" si="22"/>
        <v>2.463376953537252E-3</v>
      </c>
      <c r="L55" s="64">
        <f t="shared" ref="L55:L56" si="40">(I55-H55)/H55</f>
        <v>-0.17669907974660451</v>
      </c>
      <c r="N55" s="39">
        <f t="shared" si="23"/>
        <v>2.6171112778876986</v>
      </c>
      <c r="O55" s="173">
        <f t="shared" si="24"/>
        <v>2.4796639447236184</v>
      </c>
      <c r="P55" s="64">
        <f t="shared" ref="P55:P56" si="41">(O55-N55)/N55</f>
        <v>-5.2518719523082548E-2</v>
      </c>
    </row>
    <row r="56" spans="1:16" ht="20.100000000000001" customHeight="1" x14ac:dyDescent="0.25">
      <c r="A56" s="44" t="s">
        <v>218</v>
      </c>
      <c r="B56" s="24">
        <v>48.6</v>
      </c>
      <c r="C56" s="160">
        <v>70.92</v>
      </c>
      <c r="D56" s="309">
        <f t="shared" si="19"/>
        <v>4.1424653498968304E-4</v>
      </c>
      <c r="E56" s="259">
        <f t="shared" si="20"/>
        <v>7.7268234518897377E-4</v>
      </c>
      <c r="F56" s="64">
        <f t="shared" si="39"/>
        <v>0.45925925925925926</v>
      </c>
      <c r="H56" s="24">
        <v>18.331</v>
      </c>
      <c r="I56" s="160">
        <v>26.504999999999999</v>
      </c>
      <c r="J56" s="309">
        <f t="shared" si="21"/>
        <v>9.8193567263397084E-4</v>
      </c>
      <c r="K56" s="259">
        <f t="shared" si="22"/>
        <v>2.0674394779615865E-3</v>
      </c>
      <c r="L56" s="64">
        <f t="shared" si="40"/>
        <v>0.44591129780153838</v>
      </c>
      <c r="N56" s="39">
        <f t="shared" si="23"/>
        <v>3.7718106995884773</v>
      </c>
      <c r="O56" s="173">
        <f t="shared" si="24"/>
        <v>3.7373096446700504</v>
      </c>
      <c r="P56" s="64">
        <f t="shared" si="41"/>
        <v>-9.1470801867630947E-3</v>
      </c>
    </row>
    <row r="57" spans="1:16" ht="20.100000000000001" customHeight="1" x14ac:dyDescent="0.25">
      <c r="A57" s="44" t="s">
        <v>194</v>
      </c>
      <c r="B57" s="24">
        <v>1409.84</v>
      </c>
      <c r="C57" s="160">
        <v>139.19999999999999</v>
      </c>
      <c r="D57" s="309">
        <f t="shared" si="19"/>
        <v>1.2016899894852977E-2</v>
      </c>
      <c r="E57" s="259">
        <f t="shared" si="20"/>
        <v>1.5166015573929094E-3</v>
      </c>
      <c r="F57" s="64">
        <f t="shared" si="25"/>
        <v>-0.9012653918175112</v>
      </c>
      <c r="H57" s="24">
        <v>382.8</v>
      </c>
      <c r="I57" s="160">
        <v>25.905000000000001</v>
      </c>
      <c r="J57" s="309">
        <f t="shared" si="21"/>
        <v>2.0505426626167916E-2</v>
      </c>
      <c r="K57" s="259">
        <f t="shared" si="22"/>
        <v>2.020638357917182E-3</v>
      </c>
      <c r="L57" s="64">
        <f t="shared" si="26"/>
        <v>-0.93232758620689649</v>
      </c>
      <c r="N57" s="39">
        <f t="shared" si="23"/>
        <v>2.7152017250184417</v>
      </c>
      <c r="O57" s="173">
        <f t="shared" si="24"/>
        <v>1.860991379310345</v>
      </c>
      <c r="P57" s="64">
        <f t="shared" si="8"/>
        <v>-0.31460290328973434</v>
      </c>
    </row>
    <row r="58" spans="1:16" ht="20.100000000000001" customHeight="1" x14ac:dyDescent="0.25">
      <c r="A58" s="44" t="s">
        <v>191</v>
      </c>
      <c r="B58" s="24">
        <v>165.66</v>
      </c>
      <c r="C58" s="160">
        <v>128.5</v>
      </c>
      <c r="D58" s="309">
        <f t="shared" si="19"/>
        <v>1.4120181272919937E-3</v>
      </c>
      <c r="E58" s="259">
        <f t="shared" si="20"/>
        <v>1.4000237077944604E-3</v>
      </c>
      <c r="F58" s="64">
        <f t="shared" si="25"/>
        <v>-0.22431486176506096</v>
      </c>
      <c r="H58" s="24">
        <v>31.948</v>
      </c>
      <c r="I58" s="160">
        <v>23.713000000000001</v>
      </c>
      <c r="J58" s="309">
        <f t="shared" si="21"/>
        <v>1.7113567655507118E-3</v>
      </c>
      <c r="K58" s="259">
        <f t="shared" si="22"/>
        <v>1.8496582660216224E-3</v>
      </c>
      <c r="L58" s="64">
        <f t="shared" si="26"/>
        <v>-0.25776261424815322</v>
      </c>
      <c r="N58" s="39">
        <f t="shared" ref="N58" si="42">(H58/B58)*10</f>
        <v>1.9285283109984306</v>
      </c>
      <c r="O58" s="173">
        <f t="shared" ref="O58" si="43">(I58/C58)*10</f>
        <v>1.8453696498054475</v>
      </c>
      <c r="P58" s="64">
        <f t="shared" ref="P58" si="44">(O58-N58)/N58</f>
        <v>-4.3120269854856577E-2</v>
      </c>
    </row>
    <row r="59" spans="1:16" ht="20.100000000000001" customHeight="1" x14ac:dyDescent="0.25">
      <c r="A59" s="44" t="s">
        <v>212</v>
      </c>
      <c r="B59" s="24">
        <v>42.620000000000005</v>
      </c>
      <c r="C59" s="160">
        <v>65.250000000000014</v>
      </c>
      <c r="D59" s="309">
        <f t="shared" si="19"/>
        <v>3.6327545928519124E-4</v>
      </c>
      <c r="E59" s="259">
        <f t="shared" si="20"/>
        <v>7.1090698002792651E-4</v>
      </c>
      <c r="F59" s="64">
        <f>(C59-B59)/B59</f>
        <v>0.53097137494134228</v>
      </c>
      <c r="H59" s="24">
        <v>13.868</v>
      </c>
      <c r="I59" s="160">
        <v>23.070999999999998</v>
      </c>
      <c r="J59" s="309">
        <f t="shared" si="21"/>
        <v>7.4286639616430678E-4</v>
      </c>
      <c r="K59" s="259">
        <f t="shared" si="22"/>
        <v>1.799581067574109E-3</v>
      </c>
      <c r="L59" s="64">
        <f t="shared" si="26"/>
        <v>0.66361407556965657</v>
      </c>
      <c r="N59" s="39">
        <f t="shared" si="23"/>
        <v>3.2538714218676672</v>
      </c>
      <c r="O59" s="173">
        <f t="shared" si="24"/>
        <v>3.5357854406130258</v>
      </c>
      <c r="P59" s="64">
        <f>(O59-N59)/N59</f>
        <v>8.6639569360594068E-2</v>
      </c>
    </row>
    <row r="60" spans="1:16" ht="20.100000000000001" customHeight="1" x14ac:dyDescent="0.25">
      <c r="A60" s="44" t="s">
        <v>195</v>
      </c>
      <c r="B60" s="24">
        <v>1303.1299999999999</v>
      </c>
      <c r="C60" s="160">
        <v>52.78</v>
      </c>
      <c r="D60" s="309">
        <f t="shared" si="19"/>
        <v>1.110734747203921E-2</v>
      </c>
      <c r="E60" s="259">
        <f t="shared" si="20"/>
        <v>5.7504475717814487E-4</v>
      </c>
      <c r="F60" s="64">
        <f>(C60-B60)/B60</f>
        <v>-0.95949751751552037</v>
      </c>
      <c r="H60" s="24">
        <v>308.88500000000005</v>
      </c>
      <c r="I60" s="160">
        <v>17.762999999999998</v>
      </c>
      <c r="J60" s="309">
        <f t="shared" si="21"/>
        <v>1.6546025871013264E-2</v>
      </c>
      <c r="K60" s="259">
        <f t="shared" si="22"/>
        <v>1.3855471589146069E-3</v>
      </c>
      <c r="L60" s="64">
        <f t="shared" si="26"/>
        <v>-0.94249316088511914</v>
      </c>
      <c r="N60" s="39">
        <f t="shared" ref="N60" si="45">(H60/B60)*10</f>
        <v>2.3703314327810738</v>
      </c>
      <c r="O60" s="173">
        <f t="shared" ref="O60" si="46">(I60/C60)*10</f>
        <v>3.3654793482379688</v>
      </c>
      <c r="P60" s="64">
        <f>(O60-N60)/N60</f>
        <v>0.41983492337580108</v>
      </c>
    </row>
    <row r="61" spans="1:16" ht="20.100000000000001" customHeight="1" thickBot="1" x14ac:dyDescent="0.3">
      <c r="A61" s="13" t="s">
        <v>17</v>
      </c>
      <c r="B61" s="24">
        <f>B62-SUM(B39:B60)</f>
        <v>434.13000000000466</v>
      </c>
      <c r="C61" s="160">
        <f>C62-SUM(C39:C60)</f>
        <v>171.06999999999243</v>
      </c>
      <c r="D61" s="309">
        <f t="shared" si="19"/>
        <v>3.7003466715035604E-3</v>
      </c>
      <c r="E61" s="259">
        <f t="shared" si="20"/>
        <v>1.8638292271781147E-3</v>
      </c>
      <c r="F61" s="64">
        <f t="shared" si="25"/>
        <v>-0.6059475272384065</v>
      </c>
      <c r="H61" s="24">
        <f>H62-SUM(H39:H60)</f>
        <v>46.456000000009226</v>
      </c>
      <c r="I61" s="160">
        <f>I62-SUM(I39:I60)</f>
        <v>28.145000000000437</v>
      </c>
      <c r="J61" s="309">
        <f t="shared" si="21"/>
        <v>2.4885060066495448E-3</v>
      </c>
      <c r="K61" s="259">
        <f t="shared" si="22"/>
        <v>2.1953625394163273E-3</v>
      </c>
      <c r="L61" s="64">
        <f t="shared" si="26"/>
        <v>-0.39415791286389601</v>
      </c>
      <c r="N61" s="39">
        <f t="shared" si="23"/>
        <v>1.0700942114115295</v>
      </c>
      <c r="O61" s="173">
        <f t="shared" si="24"/>
        <v>1.645232945577932</v>
      </c>
      <c r="P61" s="64">
        <f t="shared" si="8"/>
        <v>0.53746551288017352</v>
      </c>
    </row>
    <row r="62" spans="1:16" ht="26.25" customHeight="1" thickBot="1" x14ac:dyDescent="0.3">
      <c r="A62" s="17" t="s">
        <v>18</v>
      </c>
      <c r="B62" s="46">
        <v>117321.44</v>
      </c>
      <c r="C62" s="171">
        <v>91784.16</v>
      </c>
      <c r="D62" s="315">
        <f>SUM(D39:D61)</f>
        <v>1</v>
      </c>
      <c r="E62" s="316">
        <f>SUM(E39:E61)</f>
        <v>0.99999999999999989</v>
      </c>
      <c r="F62" s="69">
        <f t="shared" si="25"/>
        <v>-0.21766933648274348</v>
      </c>
      <c r="G62" s="2"/>
      <c r="H62" s="46">
        <v>18668.228999999999</v>
      </c>
      <c r="I62" s="171">
        <v>12820.206</v>
      </c>
      <c r="J62" s="315">
        <f>SUM(J39:J61)</f>
        <v>1.0000000000000002</v>
      </c>
      <c r="K62" s="316">
        <f>SUM(K39:K61)</f>
        <v>1.0000000000000002</v>
      </c>
      <c r="L62" s="69">
        <f t="shared" si="26"/>
        <v>-0.31326072762445756</v>
      </c>
      <c r="M62" s="2"/>
      <c r="N62" s="34">
        <f t="shared" si="23"/>
        <v>1.5912035344946327</v>
      </c>
      <c r="O62" s="166">
        <f t="shared" si="24"/>
        <v>1.3967776139150807</v>
      </c>
      <c r="P62" s="69">
        <f t="shared" si="8"/>
        <v>-0.12218796424512832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L37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172</v>
      </c>
      <c r="B68" s="45">
        <v>51756.979999999996</v>
      </c>
      <c r="C68" s="167">
        <v>71037.540000000008</v>
      </c>
      <c r="D68" s="309">
        <f>B68/$B$96</f>
        <v>0.3129304972614263</v>
      </c>
      <c r="E68" s="308">
        <f>C68/$C$96</f>
        <v>0.4114760377864391</v>
      </c>
      <c r="F68" s="73">
        <f t="shared" ref="F68:F87" si="47">(C68-B68)/B68</f>
        <v>0.3725209623900006</v>
      </c>
      <c r="H68" s="24">
        <v>4830.8629999999994</v>
      </c>
      <c r="I68" s="167">
        <v>6889.8139999999994</v>
      </c>
      <c r="J68" s="307">
        <f>H68/$H$96</f>
        <v>0.24975962991304604</v>
      </c>
      <c r="K68" s="308">
        <f>I68/$I$96</f>
        <v>0.31466338056060372</v>
      </c>
      <c r="L68" s="73">
        <f t="shared" ref="L68:L85" si="48">(I68-H68)/H68</f>
        <v>0.42620769829324495</v>
      </c>
      <c r="N68" s="48">
        <f t="shared" ref="N68:N78" si="49">(H68/B68)*10</f>
        <v>0.93337420382719394</v>
      </c>
      <c r="O68" s="169">
        <f t="shared" ref="O68:O78" si="50">(I68/C68)*10</f>
        <v>0.96988352918752518</v>
      </c>
      <c r="P68" s="73">
        <f t="shared" si="8"/>
        <v>3.9115421457577189E-2</v>
      </c>
    </row>
    <row r="69" spans="1:16" ht="20.100000000000001" customHeight="1" x14ac:dyDescent="0.25">
      <c r="A69" s="44" t="s">
        <v>164</v>
      </c>
      <c r="B69" s="24">
        <v>8642.0400000000027</v>
      </c>
      <c r="C69" s="160">
        <v>8463.7100000000009</v>
      </c>
      <c r="D69" s="309">
        <f t="shared" ref="D69:D95" si="51">B69/$B$96</f>
        <v>5.2251075595081811E-2</v>
      </c>
      <c r="E69" s="259">
        <f t="shared" ref="E69:E95" si="52">C69/$C$96</f>
        <v>4.9024978282939731E-2</v>
      </c>
      <c r="F69" s="64">
        <f t="shared" si="47"/>
        <v>-2.06351741024112E-2</v>
      </c>
      <c r="H69" s="24">
        <v>1874.4749999999999</v>
      </c>
      <c r="I69" s="160">
        <v>2269.4520000000007</v>
      </c>
      <c r="J69" s="258">
        <f t="shared" ref="J69:J96" si="53">H69/$H$96</f>
        <v>9.6911914554657627E-2</v>
      </c>
      <c r="K69" s="259">
        <f t="shared" ref="K69:K96" si="54">I69/$I$96</f>
        <v>0.10364770926182093</v>
      </c>
      <c r="L69" s="64">
        <f t="shared" si="48"/>
        <v>0.21071339975193096</v>
      </c>
      <c r="N69" s="47">
        <f t="shared" si="49"/>
        <v>2.1690191204854399</v>
      </c>
      <c r="O69" s="163">
        <f t="shared" si="50"/>
        <v>2.6813914938011822</v>
      </c>
      <c r="P69" s="64">
        <f t="shared" si="8"/>
        <v>0.23622307820000696</v>
      </c>
    </row>
    <row r="70" spans="1:16" ht="20.100000000000001" customHeight="1" x14ac:dyDescent="0.25">
      <c r="A70" s="44" t="s">
        <v>167</v>
      </c>
      <c r="B70" s="24">
        <v>9489.0999999999985</v>
      </c>
      <c r="C70" s="160">
        <v>11259.630000000001</v>
      </c>
      <c r="D70" s="309">
        <f t="shared" si="51"/>
        <v>5.7372527948180131E-2</v>
      </c>
      <c r="E70" s="259">
        <f t="shared" si="52"/>
        <v>6.5219994095253336E-2</v>
      </c>
      <c r="F70" s="64">
        <f t="shared" si="47"/>
        <v>0.18658566144312977</v>
      </c>
      <c r="H70" s="24">
        <v>1580.134</v>
      </c>
      <c r="I70" s="160">
        <v>1961.646</v>
      </c>
      <c r="J70" s="258">
        <f t="shared" si="53"/>
        <v>8.1694240356851591E-2</v>
      </c>
      <c r="K70" s="259">
        <f t="shared" si="54"/>
        <v>8.9589960167747063E-2</v>
      </c>
      <c r="L70" s="64">
        <f t="shared" si="48"/>
        <v>0.2414428143435936</v>
      </c>
      <c r="N70" s="47">
        <f t="shared" si="49"/>
        <v>1.6652095562276719</v>
      </c>
      <c r="O70" s="163">
        <f t="shared" si="50"/>
        <v>1.7421940152562736</v>
      </c>
      <c r="P70" s="64">
        <f t="shared" si="8"/>
        <v>4.6231093702705256E-2</v>
      </c>
    </row>
    <row r="71" spans="1:16" ht="20.100000000000001" customHeight="1" x14ac:dyDescent="0.25">
      <c r="A71" s="44" t="s">
        <v>166</v>
      </c>
      <c r="B71" s="24">
        <v>10649.560000000003</v>
      </c>
      <c r="C71" s="160">
        <v>12279.58</v>
      </c>
      <c r="D71" s="309">
        <f t="shared" si="51"/>
        <v>6.4388843908887189E-2</v>
      </c>
      <c r="E71" s="259">
        <f t="shared" si="52"/>
        <v>7.1127926503108091E-2</v>
      </c>
      <c r="F71" s="64">
        <f t="shared" si="47"/>
        <v>0.15305984472597894</v>
      </c>
      <c r="H71" s="24">
        <v>1563.5589999999997</v>
      </c>
      <c r="I71" s="160">
        <v>1947.7009999999998</v>
      </c>
      <c r="J71" s="258">
        <f t="shared" si="53"/>
        <v>8.083729908863331E-2</v>
      </c>
      <c r="K71" s="259">
        <f t="shared" si="54"/>
        <v>8.8953080733568196E-2</v>
      </c>
      <c r="L71" s="64">
        <f t="shared" si="48"/>
        <v>0.24568436496480153</v>
      </c>
      <c r="N71" s="47">
        <f t="shared" si="49"/>
        <v>1.4681911740954547</v>
      </c>
      <c r="O71" s="163">
        <f t="shared" si="50"/>
        <v>1.5861299816443231</v>
      </c>
      <c r="P71" s="64">
        <f t="shared" si="8"/>
        <v>8.032932606445467E-2</v>
      </c>
    </row>
    <row r="72" spans="1:16" ht="20.100000000000001" customHeight="1" x14ac:dyDescent="0.25">
      <c r="A72" s="44" t="s">
        <v>171</v>
      </c>
      <c r="B72" s="24">
        <v>9225.4699999999975</v>
      </c>
      <c r="C72" s="160">
        <v>8146.87</v>
      </c>
      <c r="D72" s="309">
        <f t="shared" si="51"/>
        <v>5.5778581257453004E-2</v>
      </c>
      <c r="E72" s="259">
        <f t="shared" si="52"/>
        <v>4.7189722334996492E-2</v>
      </c>
      <c r="F72" s="64">
        <f t="shared" si="47"/>
        <v>-0.11691545254604892</v>
      </c>
      <c r="H72" s="24">
        <v>1602.0109999999997</v>
      </c>
      <c r="I72" s="160">
        <v>1755.9789999999998</v>
      </c>
      <c r="J72" s="258">
        <f t="shared" si="53"/>
        <v>8.2825299429238372E-2</v>
      </c>
      <c r="K72" s="259">
        <f t="shared" si="54"/>
        <v>8.0196981853708729E-2</v>
      </c>
      <c r="L72" s="64">
        <f t="shared" si="48"/>
        <v>9.6109202745798941E-2</v>
      </c>
      <c r="N72" s="47">
        <f t="shared" si="49"/>
        <v>1.7365088174369439</v>
      </c>
      <c r="O72" s="163">
        <f t="shared" si="50"/>
        <v>2.1554032407538108</v>
      </c>
      <c r="P72" s="64">
        <f t="shared" ref="P72:P78" si="55">(O72-N72)/N72</f>
        <v>0.24122792761579392</v>
      </c>
    </row>
    <row r="73" spans="1:16" ht="20.100000000000001" customHeight="1" x14ac:dyDescent="0.25">
      <c r="A73" s="44" t="s">
        <v>185</v>
      </c>
      <c r="B73" s="24">
        <v>20783.339999999997</v>
      </c>
      <c r="C73" s="160">
        <v>18189.689999999999</v>
      </c>
      <c r="D73" s="309">
        <f t="shared" si="51"/>
        <v>0.1256592042455586</v>
      </c>
      <c r="E73" s="259">
        <f t="shared" si="52"/>
        <v>0.10536149717126482</v>
      </c>
      <c r="F73" s="64">
        <f t="shared" si="47"/>
        <v>-0.12479466726714754</v>
      </c>
      <c r="H73" s="24">
        <v>1060.1499999999999</v>
      </c>
      <c r="I73" s="160">
        <v>1178.2209999999998</v>
      </c>
      <c r="J73" s="258">
        <f t="shared" si="53"/>
        <v>5.4810635626039439E-2</v>
      </c>
      <c r="K73" s="259">
        <f t="shared" si="54"/>
        <v>5.381030647670533E-2</v>
      </c>
      <c r="L73" s="64">
        <f t="shared" si="48"/>
        <v>0.11137197566382109</v>
      </c>
      <c r="N73" s="47">
        <f t="shared" si="49"/>
        <v>0.51009606733085255</v>
      </c>
      <c r="O73" s="163">
        <f t="shared" si="50"/>
        <v>0.64774111048621497</v>
      </c>
      <c r="P73" s="64">
        <f t="shared" si="55"/>
        <v>0.26984141217870766</v>
      </c>
    </row>
    <row r="74" spans="1:16" ht="20.100000000000001" customHeight="1" x14ac:dyDescent="0.25">
      <c r="A74" s="44" t="s">
        <v>165</v>
      </c>
      <c r="B74" s="24">
        <v>4825.5700000000024</v>
      </c>
      <c r="C74" s="160">
        <v>4193.5200000000004</v>
      </c>
      <c r="D74" s="309">
        <f t="shared" si="51"/>
        <v>2.9176123098175778E-2</v>
      </c>
      <c r="E74" s="259">
        <f t="shared" si="52"/>
        <v>2.4290438463637508E-2</v>
      </c>
      <c r="F74" s="64">
        <f t="shared" si="47"/>
        <v>-0.13097934544520165</v>
      </c>
      <c r="H74" s="24">
        <v>838.69399999999996</v>
      </c>
      <c r="I74" s="160">
        <v>842.83199999999999</v>
      </c>
      <c r="J74" s="258">
        <f t="shared" si="53"/>
        <v>4.3361176471014035E-2</v>
      </c>
      <c r="K74" s="259">
        <f t="shared" si="54"/>
        <v>3.8492819452695642E-2</v>
      </c>
      <c r="L74" s="64">
        <f t="shared" si="48"/>
        <v>4.9338614560257184E-3</v>
      </c>
      <c r="N74" s="47">
        <f t="shared" si="49"/>
        <v>1.7380205861690943</v>
      </c>
      <c r="O74" s="163">
        <f t="shared" si="50"/>
        <v>2.0098437589423677</v>
      </c>
      <c r="P74" s="64">
        <f t="shared" si="55"/>
        <v>0.15639813183825393</v>
      </c>
    </row>
    <row r="75" spans="1:16" ht="20.100000000000001" customHeight="1" x14ac:dyDescent="0.25">
      <c r="A75" s="44" t="s">
        <v>199</v>
      </c>
      <c r="B75" s="24">
        <v>7194.41</v>
      </c>
      <c r="C75" s="160">
        <v>8268.51</v>
      </c>
      <c r="D75" s="309">
        <f t="shared" si="51"/>
        <v>4.3498486557804923E-2</v>
      </c>
      <c r="E75" s="259">
        <f t="shared" si="52"/>
        <v>4.7894306773539022E-2</v>
      </c>
      <c r="F75" s="64">
        <f t="shared" si="47"/>
        <v>0.14929646767420823</v>
      </c>
      <c r="H75" s="24">
        <v>585.73900000000003</v>
      </c>
      <c r="I75" s="160">
        <v>735.54800000000012</v>
      </c>
      <c r="J75" s="258">
        <f t="shared" si="53"/>
        <v>3.02831928509746E-2</v>
      </c>
      <c r="K75" s="259">
        <f t="shared" si="54"/>
        <v>3.3593072359368627E-2</v>
      </c>
      <c r="L75" s="64">
        <f t="shared" si="48"/>
        <v>0.2557606715619074</v>
      </c>
      <c r="N75" s="47">
        <f t="shared" si="49"/>
        <v>0.8141584924962576</v>
      </c>
      <c r="O75" s="163">
        <f t="shared" si="50"/>
        <v>0.88957744502939473</v>
      </c>
      <c r="P75" s="64">
        <f t="shared" si="55"/>
        <v>9.2634239190821685E-2</v>
      </c>
    </row>
    <row r="76" spans="1:16" ht="20.100000000000001" customHeight="1" x14ac:dyDescent="0.25">
      <c r="A76" s="44" t="s">
        <v>186</v>
      </c>
      <c r="B76" s="24">
        <v>683.68999999999994</v>
      </c>
      <c r="C76" s="160">
        <v>1562.8899999999999</v>
      </c>
      <c r="D76" s="309">
        <f t="shared" si="51"/>
        <v>4.1336927245883464E-3</v>
      </c>
      <c r="E76" s="259">
        <f t="shared" si="52"/>
        <v>9.0528442383568976E-3</v>
      </c>
      <c r="F76" s="64">
        <f t="shared" si="47"/>
        <v>1.2859629364185523</v>
      </c>
      <c r="H76" s="24">
        <v>150.16399999999999</v>
      </c>
      <c r="I76" s="160">
        <v>359.99199999999996</v>
      </c>
      <c r="J76" s="258">
        <f t="shared" si="53"/>
        <v>7.7636035354889275E-3</v>
      </c>
      <c r="K76" s="259">
        <f t="shared" si="54"/>
        <v>1.6441125942554161E-2</v>
      </c>
      <c r="L76" s="64">
        <f t="shared" si="48"/>
        <v>1.3973255906875148</v>
      </c>
      <c r="N76" s="47">
        <f t="shared" si="49"/>
        <v>2.1963755503225144</v>
      </c>
      <c r="O76" s="163">
        <f t="shared" si="50"/>
        <v>2.3033738778800812</v>
      </c>
      <c r="P76" s="64">
        <f t="shared" si="55"/>
        <v>4.8715861703093173E-2</v>
      </c>
    </row>
    <row r="77" spans="1:16" ht="20.100000000000001" customHeight="1" x14ac:dyDescent="0.25">
      <c r="A77" s="44" t="s">
        <v>204</v>
      </c>
      <c r="B77" s="24">
        <v>13581.300000000001</v>
      </c>
      <c r="C77" s="160">
        <v>11306.2</v>
      </c>
      <c r="D77" s="309">
        <f t="shared" si="51"/>
        <v>8.211458555844274E-2</v>
      </c>
      <c r="E77" s="259">
        <f t="shared" si="52"/>
        <v>6.5489744977388534E-2</v>
      </c>
      <c r="F77" s="64">
        <f t="shared" si="47"/>
        <v>-0.16751710071937151</v>
      </c>
      <c r="H77" s="24">
        <v>412.41699999999997</v>
      </c>
      <c r="I77" s="160">
        <v>344.94899999999996</v>
      </c>
      <c r="J77" s="258">
        <f t="shared" si="53"/>
        <v>2.1322301479021186E-2</v>
      </c>
      <c r="K77" s="259">
        <f t="shared" si="54"/>
        <v>1.5754099959882761E-2</v>
      </c>
      <c r="L77" s="64">
        <f t="shared" si="48"/>
        <v>-0.16359170451266564</v>
      </c>
      <c r="N77" s="47">
        <f t="shared" si="49"/>
        <v>0.30366533395183076</v>
      </c>
      <c r="O77" s="163">
        <f t="shared" si="50"/>
        <v>0.30509720330438161</v>
      </c>
      <c r="P77" s="64">
        <f t="shared" si="55"/>
        <v>4.7152874973143419E-3</v>
      </c>
    </row>
    <row r="78" spans="1:16" ht="20.100000000000001" customHeight="1" x14ac:dyDescent="0.25">
      <c r="A78" s="44" t="s">
        <v>178</v>
      </c>
      <c r="B78" s="24">
        <v>1915.9299999999998</v>
      </c>
      <c r="C78" s="160">
        <v>1480.2299999999998</v>
      </c>
      <c r="D78" s="309">
        <f t="shared" si="51"/>
        <v>1.158400137755496E-2</v>
      </c>
      <c r="E78" s="259">
        <f t="shared" si="52"/>
        <v>8.5740465592223578E-3</v>
      </c>
      <c r="F78" s="64">
        <f t="shared" si="47"/>
        <v>-0.22740914334030998</v>
      </c>
      <c r="H78" s="24">
        <v>463.64600000000007</v>
      </c>
      <c r="I78" s="160">
        <v>332.59899999999999</v>
      </c>
      <c r="J78" s="258">
        <f t="shared" si="53"/>
        <v>2.3970883332991265E-2</v>
      </c>
      <c r="K78" s="259">
        <f t="shared" si="54"/>
        <v>1.5190065466364729E-2</v>
      </c>
      <c r="L78" s="64">
        <f t="shared" si="48"/>
        <v>-0.28264451758453663</v>
      </c>
      <c r="N78" s="47">
        <f t="shared" si="49"/>
        <v>2.419952712259843</v>
      </c>
      <c r="O78" s="163">
        <f t="shared" si="50"/>
        <v>2.2469413537085456</v>
      </c>
      <c r="P78" s="64">
        <f t="shared" si="55"/>
        <v>-7.1493693936578132E-2</v>
      </c>
    </row>
    <row r="79" spans="1:16" ht="20.100000000000001" customHeight="1" x14ac:dyDescent="0.25">
      <c r="A79" s="44" t="s">
        <v>202</v>
      </c>
      <c r="B79" s="24">
        <v>3236.5</v>
      </c>
      <c r="C79" s="160">
        <v>1998.1299999999999</v>
      </c>
      <c r="D79" s="309">
        <f t="shared" si="51"/>
        <v>1.9568366515716456E-2</v>
      </c>
      <c r="E79" s="259">
        <f t="shared" si="52"/>
        <v>1.157391733134646E-2</v>
      </c>
      <c r="F79" s="64">
        <f t="shared" si="47"/>
        <v>-0.38262629383593394</v>
      </c>
      <c r="H79" s="24">
        <v>453.63299999999998</v>
      </c>
      <c r="I79" s="160">
        <v>307.34399999999999</v>
      </c>
      <c r="J79" s="258">
        <f t="shared" si="53"/>
        <v>2.3453202915575296E-2</v>
      </c>
      <c r="K79" s="259">
        <f t="shared" si="54"/>
        <v>1.4036649180227245E-2</v>
      </c>
      <c r="L79" s="64">
        <f t="shared" si="48"/>
        <v>-0.32248315268069122</v>
      </c>
      <c r="N79" s="47">
        <f t="shared" ref="N79:N83" si="56">(H79/B79)*10</f>
        <v>1.4016159431484629</v>
      </c>
      <c r="O79" s="163">
        <f t="shared" ref="O79:O83" si="57">(I79/C79)*10</f>
        <v>1.5381581778963334</v>
      </c>
      <c r="P79" s="64">
        <f t="shared" ref="P79:P83" si="58">(O79-N79)/N79</f>
        <v>9.7417723746174231E-2</v>
      </c>
    </row>
    <row r="80" spans="1:16" ht="20.100000000000001" customHeight="1" x14ac:dyDescent="0.25">
      <c r="A80" s="44" t="s">
        <v>182</v>
      </c>
      <c r="B80" s="24">
        <v>2947.3999999999996</v>
      </c>
      <c r="C80" s="160">
        <v>1946.2100000000003</v>
      </c>
      <c r="D80" s="309">
        <f t="shared" si="51"/>
        <v>1.7820424368429684E-2</v>
      </c>
      <c r="E80" s="259">
        <f t="shared" si="52"/>
        <v>1.1273177245444389E-2</v>
      </c>
      <c r="F80" s="64">
        <f t="shared" si="47"/>
        <v>-0.33968582479473419</v>
      </c>
      <c r="H80" s="24">
        <v>460.91300000000001</v>
      </c>
      <c r="I80" s="160">
        <v>306.74599999999992</v>
      </c>
      <c r="J80" s="258">
        <f t="shared" si="53"/>
        <v>2.3829584962792735E-2</v>
      </c>
      <c r="K80" s="259">
        <f t="shared" si="54"/>
        <v>1.4009338036330579E-2</v>
      </c>
      <c r="L80" s="64">
        <f t="shared" si="48"/>
        <v>-0.33448177855690786</v>
      </c>
      <c r="N80" s="47">
        <f t="shared" si="56"/>
        <v>1.5637952093370431</v>
      </c>
      <c r="O80" s="163">
        <f t="shared" si="57"/>
        <v>1.5761197404185565</v>
      </c>
      <c r="P80" s="64">
        <f t="shared" si="58"/>
        <v>7.8811669251361294E-3</v>
      </c>
    </row>
    <row r="81" spans="1:16" ht="20.100000000000001" customHeight="1" x14ac:dyDescent="0.25">
      <c r="A81" s="44" t="s">
        <v>209</v>
      </c>
      <c r="B81" s="24">
        <v>5.16</v>
      </c>
      <c r="C81" s="160">
        <v>44.39</v>
      </c>
      <c r="D81" s="309">
        <f t="shared" si="51"/>
        <v>3.1198137253544544E-5</v>
      </c>
      <c r="E81" s="259">
        <f t="shared" si="52"/>
        <v>2.5712350564701465E-4</v>
      </c>
      <c r="F81" s="64">
        <f t="shared" si="47"/>
        <v>7.6027131782945743</v>
      </c>
      <c r="H81" s="24">
        <v>127.13800000000001</v>
      </c>
      <c r="I81" s="160">
        <v>243.60599999999999</v>
      </c>
      <c r="J81" s="258">
        <f t="shared" si="53"/>
        <v>6.573140208671795E-3</v>
      </c>
      <c r="K81" s="259">
        <f t="shared" si="54"/>
        <v>1.1125683143963892E-2</v>
      </c>
      <c r="L81" s="64">
        <f t="shared" si="48"/>
        <v>0.9160754455788197</v>
      </c>
      <c r="N81" s="47">
        <f t="shared" si="56"/>
        <v>246.39147286821708</v>
      </c>
      <c r="O81" s="163">
        <f t="shared" si="57"/>
        <v>54.878576255913494</v>
      </c>
      <c r="P81" s="64">
        <f t="shared" si="58"/>
        <v>-0.77727079749523076</v>
      </c>
    </row>
    <row r="82" spans="1:16" ht="20.100000000000001" customHeight="1" x14ac:dyDescent="0.25">
      <c r="A82" s="44" t="s">
        <v>181</v>
      </c>
      <c r="B82" s="24">
        <v>788.66000000000008</v>
      </c>
      <c r="C82" s="160">
        <v>421.24999999999994</v>
      </c>
      <c r="D82" s="309">
        <f t="shared" si="51"/>
        <v>4.7683571562752792E-3</v>
      </c>
      <c r="E82" s="259">
        <f t="shared" si="52"/>
        <v>2.4400377732328206E-3</v>
      </c>
      <c r="F82" s="64">
        <f t="shared" si="47"/>
        <v>-0.46586615271473142</v>
      </c>
      <c r="H82" s="24">
        <v>172.245</v>
      </c>
      <c r="I82" s="160">
        <v>242.85599999999999</v>
      </c>
      <c r="J82" s="258">
        <f t="shared" si="53"/>
        <v>8.9052095773307222E-3</v>
      </c>
      <c r="K82" s="259">
        <f t="shared" si="54"/>
        <v>1.1091430037070084E-2</v>
      </c>
      <c r="L82" s="64">
        <f t="shared" si="48"/>
        <v>0.40994513628842633</v>
      </c>
      <c r="N82" s="47">
        <f t="shared" si="56"/>
        <v>2.1840209976415692</v>
      </c>
      <c r="O82" s="163">
        <f t="shared" si="57"/>
        <v>5.7651275964391697</v>
      </c>
      <c r="P82" s="64">
        <f t="shared" si="58"/>
        <v>1.6396850591934256</v>
      </c>
    </row>
    <row r="83" spans="1:16" ht="20.100000000000001" customHeight="1" x14ac:dyDescent="0.25">
      <c r="A83" s="44" t="s">
        <v>219</v>
      </c>
      <c r="B83" s="24">
        <v>469.22</v>
      </c>
      <c r="C83" s="160">
        <v>700.64</v>
      </c>
      <c r="D83" s="309">
        <f t="shared" si="51"/>
        <v>2.8369747988581727E-3</v>
      </c>
      <c r="E83" s="259">
        <f t="shared" si="52"/>
        <v>4.0583692948079376E-3</v>
      </c>
      <c r="F83" s="64">
        <f t="shared" si="47"/>
        <v>0.49320148331273167</v>
      </c>
      <c r="H83" s="24">
        <v>129.50399999999999</v>
      </c>
      <c r="I83" s="160">
        <v>193.36499999999998</v>
      </c>
      <c r="J83" s="258">
        <f t="shared" si="53"/>
        <v>6.6954643740174619E-3</v>
      </c>
      <c r="K83" s="259">
        <f t="shared" si="54"/>
        <v>8.8311360193615001E-3</v>
      </c>
      <c r="L83" s="64">
        <f t="shared" si="48"/>
        <v>0.49311990363232022</v>
      </c>
      <c r="N83" s="47">
        <f t="shared" si="56"/>
        <v>2.7599846553855327</v>
      </c>
      <c r="O83" s="163">
        <f t="shared" si="57"/>
        <v>2.759833866179493</v>
      </c>
      <c r="P83" s="64">
        <f t="shared" si="58"/>
        <v>-5.4634074050191454E-5</v>
      </c>
    </row>
    <row r="84" spans="1:16" ht="20.100000000000001" customHeight="1" x14ac:dyDescent="0.25">
      <c r="A84" s="44" t="s">
        <v>213</v>
      </c>
      <c r="B84" s="24">
        <v>3954.3200000000006</v>
      </c>
      <c r="C84" s="160">
        <v>1204.58</v>
      </c>
      <c r="D84" s="309">
        <f t="shared" si="51"/>
        <v>2.3908414361324858E-2</v>
      </c>
      <c r="E84" s="259">
        <f t="shared" si="52"/>
        <v>6.977378518411374E-3</v>
      </c>
      <c r="F84" s="64">
        <f t="shared" si="47"/>
        <v>-0.69537619616014901</v>
      </c>
      <c r="H84" s="24">
        <v>600.04500000000007</v>
      </c>
      <c r="I84" s="160">
        <v>180.74800000000002</v>
      </c>
      <c r="J84" s="258">
        <f t="shared" si="53"/>
        <v>3.1022824934421395E-2</v>
      </c>
      <c r="K84" s="259">
        <f t="shared" si="54"/>
        <v>8.2549074197892734E-3</v>
      </c>
      <c r="L84" s="64">
        <f t="shared" si="48"/>
        <v>-0.69877592513894782</v>
      </c>
      <c r="N84" s="47">
        <f t="shared" ref="N84" si="59">(H84/B84)*10</f>
        <v>1.5174416840316414</v>
      </c>
      <c r="O84" s="163">
        <f t="shared" ref="O84" si="60">(I84/C84)*10</f>
        <v>1.5005064005711537</v>
      </c>
      <c r="P84" s="64">
        <f t="shared" ref="P84" si="61">(O84-N84)/N84</f>
        <v>-1.1160417984230451E-2</v>
      </c>
    </row>
    <row r="85" spans="1:16" ht="20.100000000000001" customHeight="1" x14ac:dyDescent="0.25">
      <c r="A85" s="44" t="s">
        <v>187</v>
      </c>
      <c r="B85" s="24">
        <v>4814.26</v>
      </c>
      <c r="C85" s="160">
        <v>1226.6899999999998</v>
      </c>
      <c r="D85" s="309">
        <f t="shared" si="51"/>
        <v>2.9107741134544448E-2</v>
      </c>
      <c r="E85" s="259">
        <f t="shared" si="52"/>
        <v>7.1054479193993327E-3</v>
      </c>
      <c r="F85" s="64">
        <f t="shared" si="47"/>
        <v>-0.74519656188074601</v>
      </c>
      <c r="H85" s="24">
        <v>925.92599999999993</v>
      </c>
      <c r="I85" s="160">
        <v>163.73299999999998</v>
      </c>
      <c r="J85" s="258">
        <f t="shared" si="53"/>
        <v>4.7871143331298584E-2</v>
      </c>
      <c r="K85" s="259">
        <f t="shared" si="54"/>
        <v>7.4778186013917539E-3</v>
      </c>
      <c r="L85" s="64">
        <f t="shared" si="48"/>
        <v>-0.8231683741465301</v>
      </c>
      <c r="N85" s="47">
        <f t="shared" ref="N85" si="62">(H85/B85)*10</f>
        <v>1.923298700111751</v>
      </c>
      <c r="O85" s="163">
        <f t="shared" ref="O85" si="63">(I85/C85)*10</f>
        <v>1.3347545019524085</v>
      </c>
      <c r="P85" s="64">
        <f t="shared" ref="P85" si="64">(O85-N85)/N85</f>
        <v>-0.30600769299388897</v>
      </c>
    </row>
    <row r="86" spans="1:16" ht="20.100000000000001" customHeight="1" x14ac:dyDescent="0.25">
      <c r="A86" s="44" t="s">
        <v>200</v>
      </c>
      <c r="B86" s="24">
        <v>157.95000000000002</v>
      </c>
      <c r="C86" s="160">
        <v>523.54999999999995</v>
      </c>
      <c r="D86" s="309">
        <f t="shared" si="51"/>
        <v>9.5498949209251187E-4</v>
      </c>
      <c r="E86" s="259">
        <f t="shared" si="52"/>
        <v>3.0325976882517348E-3</v>
      </c>
      <c r="F86" s="64">
        <f t="shared" si="47"/>
        <v>2.3146565368787582</v>
      </c>
      <c r="H86" s="24">
        <v>40.757000000000005</v>
      </c>
      <c r="I86" s="160">
        <v>150.06699999999998</v>
      </c>
      <c r="J86" s="258">
        <f t="shared" si="53"/>
        <v>2.1071707552803754E-3</v>
      </c>
      <c r="K86" s="259">
        <f t="shared" si="54"/>
        <v>6.8536813229773856E-3</v>
      </c>
      <c r="L86" s="64">
        <f t="shared" ref="L86:L88" si="65">(I86-H86)/H86</f>
        <v>2.6819932772284507</v>
      </c>
      <c r="N86" s="47">
        <f t="shared" ref="N86" si="66">(H86/B86)*10</f>
        <v>2.5803735359290911</v>
      </c>
      <c r="O86" s="163">
        <f t="shared" ref="O86" si="67">(I86/C86)*10</f>
        <v>2.8663355935440737</v>
      </c>
      <c r="P86" s="64">
        <f t="shared" ref="P86" si="68">(O86-N86)/N86</f>
        <v>0.11082196187228331</v>
      </c>
    </row>
    <row r="87" spans="1:16" ht="20.100000000000001" customHeight="1" x14ac:dyDescent="0.25">
      <c r="A87" s="44" t="s">
        <v>229</v>
      </c>
      <c r="B87" s="24">
        <v>542.17000000000007</v>
      </c>
      <c r="C87" s="160">
        <v>601.17000000000007</v>
      </c>
      <c r="D87" s="309">
        <f t="shared" si="51"/>
        <v>3.2780414873554743E-3</v>
      </c>
      <c r="E87" s="259">
        <f t="shared" si="52"/>
        <v>3.4822017997255196E-3</v>
      </c>
      <c r="F87" s="64">
        <f t="shared" si="47"/>
        <v>0.10882195621299591</v>
      </c>
      <c r="H87" s="24">
        <v>130.74800000000002</v>
      </c>
      <c r="I87" s="160">
        <v>131.15</v>
      </c>
      <c r="J87" s="258">
        <f t="shared" si="53"/>
        <v>6.7597802073606625E-3</v>
      </c>
      <c r="K87" s="259">
        <f t="shared" si="54"/>
        <v>5.9897266254971739E-3</v>
      </c>
      <c r="L87" s="64">
        <f t="shared" si="65"/>
        <v>3.0746168201424631E-3</v>
      </c>
      <c r="N87" s="47">
        <f t="shared" ref="N87:N88" si="69">(H87/B87)*10</f>
        <v>2.411568327277422</v>
      </c>
      <c r="O87" s="163">
        <f t="shared" ref="O87:O88" si="70">(I87/C87)*10</f>
        <v>2.1815792537884455</v>
      </c>
      <c r="P87" s="64">
        <f t="shared" ref="P87:P88" si="71">(O87-N87)/N87</f>
        <v>-9.53690886082528E-2</v>
      </c>
    </row>
    <row r="88" spans="1:16" ht="20.100000000000001" customHeight="1" x14ac:dyDescent="0.25">
      <c r="A88" s="44" t="s">
        <v>230</v>
      </c>
      <c r="B88" s="24">
        <v>137.35</v>
      </c>
      <c r="C88" s="160">
        <v>750.19</v>
      </c>
      <c r="D88" s="309">
        <f t="shared" si="51"/>
        <v>8.3043878910355482E-4</v>
      </c>
      <c r="E88" s="259">
        <f t="shared" si="52"/>
        <v>4.345381453060012E-3</v>
      </c>
      <c r="F88" s="64">
        <f>(C88-B88)/B88</f>
        <v>4.4618856934838007</v>
      </c>
      <c r="H88" s="24">
        <v>14.356000000000002</v>
      </c>
      <c r="I88" s="160">
        <v>113.68199999999999</v>
      </c>
      <c r="J88" s="258">
        <f t="shared" si="53"/>
        <v>7.4221712497988244E-4</v>
      </c>
      <c r="K88" s="259">
        <f t="shared" si="54"/>
        <v>5.1919489305357952E-3</v>
      </c>
      <c r="L88" s="64">
        <f t="shared" si="65"/>
        <v>6.9187796043466134</v>
      </c>
      <c r="N88" s="47">
        <f t="shared" si="69"/>
        <v>1.0452129595922828</v>
      </c>
      <c r="O88" s="163">
        <f t="shared" si="70"/>
        <v>1.5153761047201373</v>
      </c>
      <c r="P88" s="64">
        <f t="shared" si="71"/>
        <v>0.44982521582133461</v>
      </c>
    </row>
    <row r="89" spans="1:16" ht="20.100000000000001" customHeight="1" x14ac:dyDescent="0.25">
      <c r="A89" s="44" t="s">
        <v>201</v>
      </c>
      <c r="B89" s="24">
        <v>1781.72</v>
      </c>
      <c r="C89" s="160">
        <v>896.29000000000008</v>
      </c>
      <c r="D89" s="309">
        <f t="shared" si="51"/>
        <v>1.0772547501431275E-2</v>
      </c>
      <c r="E89" s="259">
        <f t="shared" si="52"/>
        <v>5.1916473727497813E-3</v>
      </c>
      <c r="F89" s="64">
        <f t="shared" ref="F89:F94" si="72">(C89-B89)/B89</f>
        <v>-0.49695238309049677</v>
      </c>
      <c r="H89" s="24">
        <v>187.72499999999999</v>
      </c>
      <c r="I89" s="160">
        <v>110.065</v>
      </c>
      <c r="J89" s="258">
        <f t="shared" si="53"/>
        <v>9.7055384359743951E-3</v>
      </c>
      <c r="K89" s="259">
        <f t="shared" si="54"/>
        <v>5.0267576136892598E-3</v>
      </c>
      <c r="L89" s="64">
        <f t="shared" ref="L89:L94" si="73">(I89-H89)/H89</f>
        <v>-0.41369023838060992</v>
      </c>
      <c r="N89" s="47">
        <f t="shared" ref="N89:N94" si="74">(H89/B89)*10</f>
        <v>1.0536167299014434</v>
      </c>
      <c r="O89" s="163">
        <f t="shared" ref="O89:O94" si="75">(I89/C89)*10</f>
        <v>1.2280065603766637</v>
      </c>
      <c r="P89" s="64">
        <f t="shared" ref="P89:P94" si="76">(O89-N89)/N89</f>
        <v>0.1655154341479875</v>
      </c>
    </row>
    <row r="90" spans="1:16" ht="20.100000000000001" customHeight="1" x14ac:dyDescent="0.25">
      <c r="A90" s="44" t="s">
        <v>207</v>
      </c>
      <c r="B90" s="24">
        <v>260.42999999999995</v>
      </c>
      <c r="C90" s="160">
        <v>336.54</v>
      </c>
      <c r="D90" s="309">
        <f t="shared" si="51"/>
        <v>1.5745990087094193E-3</v>
      </c>
      <c r="E90" s="259">
        <f t="shared" si="52"/>
        <v>1.9493657262997593E-3</v>
      </c>
      <c r="F90" s="64">
        <f t="shared" si="72"/>
        <v>0.29224743693122945</v>
      </c>
      <c r="H90" s="24">
        <v>57.761000000000003</v>
      </c>
      <c r="I90" s="160">
        <v>69.188999999999993</v>
      </c>
      <c r="J90" s="258">
        <f t="shared" si="53"/>
        <v>2.9862916798525348E-3</v>
      </c>
      <c r="K90" s="259">
        <f t="shared" si="54"/>
        <v>3.1599176171675479E-3</v>
      </c>
      <c r="L90" s="64">
        <f t="shared" si="73"/>
        <v>0.1978497602188326</v>
      </c>
      <c r="N90" s="47">
        <f t="shared" si="74"/>
        <v>2.2179088430672356</v>
      </c>
      <c r="O90" s="163">
        <f t="shared" si="75"/>
        <v>2.0558923159208411</v>
      </c>
      <c r="P90" s="64">
        <f t="shared" si="76"/>
        <v>-7.3049227272269354E-2</v>
      </c>
    </row>
    <row r="91" spans="1:16" ht="20.100000000000001" customHeight="1" x14ac:dyDescent="0.25">
      <c r="A91" s="44" t="s">
        <v>231</v>
      </c>
      <c r="B91" s="24">
        <v>957.60000000000014</v>
      </c>
      <c r="C91" s="160">
        <v>507.77</v>
      </c>
      <c r="D91" s="309">
        <f t="shared" si="51"/>
        <v>5.7897938437973372E-3</v>
      </c>
      <c r="E91" s="259">
        <f t="shared" si="52"/>
        <v>2.9411940180757968E-3</v>
      </c>
      <c r="F91" s="64">
        <f t="shared" si="72"/>
        <v>-0.46974728487886391</v>
      </c>
      <c r="H91" s="24">
        <v>110.03999999999999</v>
      </c>
      <c r="I91" s="160">
        <v>64.042999999999992</v>
      </c>
      <c r="J91" s="258">
        <f t="shared" si="53"/>
        <v>5.6891594060174315E-3</v>
      </c>
      <c r="K91" s="259">
        <f t="shared" si="54"/>
        <v>2.9248956330668349E-3</v>
      </c>
      <c r="L91" s="64">
        <f t="shared" si="73"/>
        <v>-0.41800254452926211</v>
      </c>
      <c r="N91" s="47">
        <f t="shared" si="74"/>
        <v>1.1491228070175437</v>
      </c>
      <c r="O91" s="163">
        <f t="shared" si="75"/>
        <v>1.2612600193000767</v>
      </c>
      <c r="P91" s="64">
        <f t="shared" si="76"/>
        <v>9.7585054963425719E-2</v>
      </c>
    </row>
    <row r="92" spans="1:16" ht="20.100000000000001" customHeight="1" x14ac:dyDescent="0.25">
      <c r="A92" s="44" t="s">
        <v>232</v>
      </c>
      <c r="B92" s="24">
        <v>159.33000000000001</v>
      </c>
      <c r="C92" s="160">
        <v>221.67000000000002</v>
      </c>
      <c r="D92" s="309">
        <f t="shared" si="51"/>
        <v>9.6333317996264583E-4</v>
      </c>
      <c r="E92" s="259">
        <f t="shared" si="52"/>
        <v>1.2839956633650313E-3</v>
      </c>
      <c r="F92" s="64">
        <f t="shared" si="72"/>
        <v>0.39126341555262661</v>
      </c>
      <c r="H92" s="24">
        <v>41.959000000000003</v>
      </c>
      <c r="I92" s="160">
        <v>60.433999999999997</v>
      </c>
      <c r="J92" s="258">
        <f t="shared" si="53"/>
        <v>2.1693151537357821E-3</v>
      </c>
      <c r="K92" s="259">
        <f t="shared" si="54"/>
        <v>2.7600696826938329E-3</v>
      </c>
      <c r="L92" s="64">
        <f t="shared" si="73"/>
        <v>0.440310779570533</v>
      </c>
      <c r="N92" s="47">
        <f t="shared" si="74"/>
        <v>2.6334651352538758</v>
      </c>
      <c r="O92" s="163">
        <f t="shared" si="75"/>
        <v>2.7263048675959753</v>
      </c>
      <c r="P92" s="64">
        <f t="shared" si="76"/>
        <v>3.5253830058072678E-2</v>
      </c>
    </row>
    <row r="93" spans="1:16" ht="20.100000000000001" customHeight="1" x14ac:dyDescent="0.25">
      <c r="A93" s="44" t="s">
        <v>205</v>
      </c>
      <c r="B93" s="24">
        <v>243.01</v>
      </c>
      <c r="C93" s="160">
        <v>365.15999999999997</v>
      </c>
      <c r="D93" s="309">
        <f t="shared" si="51"/>
        <v>1.469275064725554E-3</v>
      </c>
      <c r="E93" s="259">
        <f t="shared" si="52"/>
        <v>2.1151434855161944E-3</v>
      </c>
      <c r="F93" s="64">
        <f t="shared" si="72"/>
        <v>0.5026542117608328</v>
      </c>
      <c r="H93" s="24">
        <v>40.921000000000006</v>
      </c>
      <c r="I93" s="160">
        <v>59.302000000000007</v>
      </c>
      <c r="J93" s="258">
        <f t="shared" si="53"/>
        <v>2.1156496915089003E-3</v>
      </c>
      <c r="K93" s="259">
        <f t="shared" si="54"/>
        <v>2.7083703266887792E-3</v>
      </c>
      <c r="L93" s="64">
        <f t="shared" si="73"/>
        <v>0.44918257129591155</v>
      </c>
      <c r="N93" s="47">
        <f t="shared" si="74"/>
        <v>1.683922472326242</v>
      </c>
      <c r="O93" s="163">
        <f t="shared" si="75"/>
        <v>1.6240004381640927</v>
      </c>
      <c r="P93" s="64">
        <f t="shared" si="76"/>
        <v>-3.5584793924253837E-2</v>
      </c>
    </row>
    <row r="94" spans="1:16" ht="20.100000000000001" customHeight="1" x14ac:dyDescent="0.25">
      <c r="A94" s="44" t="s">
        <v>206</v>
      </c>
      <c r="B94" s="24">
        <v>20.03</v>
      </c>
      <c r="C94" s="160">
        <v>137.89000000000001</v>
      </c>
      <c r="D94" s="309">
        <f t="shared" si="51"/>
        <v>1.2110439712955373E-4</v>
      </c>
      <c r="E94" s="259">
        <f t="shared" si="52"/>
        <v>7.9871052475032338E-4</v>
      </c>
      <c r="F94" s="64">
        <f t="shared" si="72"/>
        <v>5.8841737393909144</v>
      </c>
      <c r="H94" s="24">
        <v>12.113</v>
      </c>
      <c r="I94" s="160">
        <v>57.997999999999998</v>
      </c>
      <c r="J94" s="258">
        <f t="shared" si="53"/>
        <v>6.262521618056084E-4</v>
      </c>
      <c r="K94" s="259">
        <f t="shared" si="54"/>
        <v>2.6488155915027453E-3</v>
      </c>
      <c r="L94" s="64">
        <f t="shared" si="73"/>
        <v>3.7880789234706516</v>
      </c>
      <c r="N94" s="47">
        <f t="shared" si="74"/>
        <v>6.0474288567149266</v>
      </c>
      <c r="O94" s="163">
        <f t="shared" si="75"/>
        <v>4.2061063166291968</v>
      </c>
      <c r="P94" s="64">
        <f t="shared" si="76"/>
        <v>-0.30448023179986111</v>
      </c>
    </row>
    <row r="95" spans="1:16" ht="20.100000000000001" customHeight="1" thickBot="1" x14ac:dyDescent="0.3">
      <c r="A95" s="13" t="s">
        <v>17</v>
      </c>
      <c r="B95" s="24">
        <f>B96-SUM(B68:B94)</f>
        <v>6171.9899999999616</v>
      </c>
      <c r="C95" s="160">
        <f>C96-SUM(C68:C94)</f>
        <v>4570.280000000057</v>
      </c>
      <c r="D95" s="309">
        <f t="shared" si="51"/>
        <v>3.7316781230136278E-2</v>
      </c>
      <c r="E95" s="259">
        <f t="shared" si="52"/>
        <v>2.6472773493770058E-2</v>
      </c>
      <c r="F95" s="64">
        <f t="shared" ref="F95" si="77">(C95-B95)/B95</f>
        <v>-0.25951273414245885</v>
      </c>
      <c r="H95" s="24">
        <f>H96-SUM(H68:H94)</f>
        <v>874.41299999998955</v>
      </c>
      <c r="I95" s="160">
        <f>I96-SUM(I68:I94)</f>
        <v>822.76300000000265</v>
      </c>
      <c r="J95" s="258">
        <f t="shared" si="53"/>
        <v>4.5207878441420039E-2</v>
      </c>
      <c r="K95" s="259">
        <f t="shared" si="54"/>
        <v>3.7576251983026658E-2</v>
      </c>
      <c r="L95" s="64">
        <f t="shared" ref="L95" si="78">(I95-H95)/H95</f>
        <v>-5.9068197750934082E-2</v>
      </c>
      <c r="N95" s="47">
        <f t="shared" ref="N95:N96" si="79">(H95/B95)*10</f>
        <v>1.416744032313719</v>
      </c>
      <c r="O95" s="163">
        <f t="shared" ref="O95:O96" si="80">(I95/C95)*10</f>
        <v>1.8002463744015518</v>
      </c>
      <c r="P95" s="64">
        <f>(O95-N95)/N95</f>
        <v>0.27069275277731414</v>
      </c>
    </row>
    <row r="96" spans="1:16" ht="26.25" customHeight="1" thickBot="1" x14ac:dyDescent="0.3">
      <c r="A96" s="17" t="s">
        <v>18</v>
      </c>
      <c r="B96" s="22">
        <v>165394.49</v>
      </c>
      <c r="C96" s="165">
        <v>172640.77000000016</v>
      </c>
      <c r="D96" s="305">
        <f>SUM(D68:D95)</f>
        <v>0.99999999999999989</v>
      </c>
      <c r="E96" s="306">
        <f>SUM(E68:E95)</f>
        <v>0.99999999999999967</v>
      </c>
      <c r="F96" s="69">
        <f>(C96-B96)/B96</f>
        <v>4.381210039101166E-2</v>
      </c>
      <c r="G96" s="2"/>
      <c r="H96" s="22">
        <v>19342.048999999988</v>
      </c>
      <c r="I96" s="165">
        <v>21895.823999999997</v>
      </c>
      <c r="J96" s="317">
        <f t="shared" si="53"/>
        <v>1</v>
      </c>
      <c r="K96" s="306">
        <f t="shared" si="54"/>
        <v>1</v>
      </c>
      <c r="L96" s="69">
        <f>(I96-H96)/H96</f>
        <v>0.13203228882317536</v>
      </c>
      <c r="M96" s="2"/>
      <c r="N96" s="43">
        <f t="shared" si="79"/>
        <v>1.1694494175712862</v>
      </c>
      <c r="O96" s="170">
        <f t="shared" si="80"/>
        <v>1.2682881337936558</v>
      </c>
      <c r="P96" s="69">
        <f>(O96-N96)/N96</f>
        <v>8.451730766400993E-2</v>
      </c>
    </row>
  </sheetData>
  <mergeCells count="33"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68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95</v>
      </c>
    </row>
    <row r="2" spans="1:18" ht="15.75" thickBot="1" x14ac:dyDescent="0.3"/>
    <row r="3" spans="1:18" x14ac:dyDescent="0.25">
      <c r="A3" s="436" t="s">
        <v>16</v>
      </c>
      <c r="B3" s="450"/>
      <c r="C3" s="450"/>
      <c r="D3" s="453" t="s">
        <v>1</v>
      </c>
      <c r="E3" s="449"/>
      <c r="F3" s="453" t="s">
        <v>105</v>
      </c>
      <c r="G3" s="449"/>
      <c r="H3" s="148" t="s">
        <v>0</v>
      </c>
      <c r="J3" s="455" t="s">
        <v>19</v>
      </c>
      <c r="K3" s="449"/>
      <c r="L3" s="447" t="s">
        <v>105</v>
      </c>
      <c r="M3" s="448"/>
      <c r="N3" s="148" t="s">
        <v>0</v>
      </c>
      <c r="P3" s="461" t="s">
        <v>22</v>
      </c>
      <c r="Q3" s="449"/>
      <c r="R3" s="148" t="s">
        <v>0</v>
      </c>
    </row>
    <row r="4" spans="1:18" x14ac:dyDescent="0.25">
      <c r="A4" s="451"/>
      <c r="B4" s="452"/>
      <c r="C4" s="452"/>
      <c r="D4" s="456" t="s">
        <v>154</v>
      </c>
      <c r="E4" s="458"/>
      <c r="F4" s="456" t="str">
        <f>D4</f>
        <v>jan-mar</v>
      </c>
      <c r="G4" s="458"/>
      <c r="H4" s="149" t="s">
        <v>139</v>
      </c>
      <c r="J4" s="459" t="str">
        <f>D4</f>
        <v>jan-mar</v>
      </c>
      <c r="K4" s="458"/>
      <c r="L4" s="460" t="str">
        <f>D4</f>
        <v>jan-mar</v>
      </c>
      <c r="M4" s="446"/>
      <c r="N4" s="149" t="str">
        <f>H4</f>
        <v>2022/2021</v>
      </c>
      <c r="P4" s="459" t="str">
        <f>D4</f>
        <v>jan-mar</v>
      </c>
      <c r="Q4" s="457"/>
      <c r="R4" s="149" t="str">
        <f>N4</f>
        <v>2022/2021</v>
      </c>
    </row>
    <row r="5" spans="1:18" ht="19.5" customHeight="1" thickBot="1" x14ac:dyDescent="0.3">
      <c r="A5" s="437"/>
      <c r="B5" s="463"/>
      <c r="C5" s="463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1973.1799999999987</v>
      </c>
      <c r="E6" s="185">
        <v>1317.4899999999998</v>
      </c>
      <c r="F6" s="310">
        <f>D6/D8</f>
        <v>0.41527867223969051</v>
      </c>
      <c r="G6" s="318">
        <f>E6/E8</f>
        <v>0.26011648568608087</v>
      </c>
      <c r="H6" s="191">
        <f>(E6-D6)/D6</f>
        <v>-0.33230115853596698</v>
      </c>
      <c r="I6" s="2"/>
      <c r="J6" s="189">
        <v>1527.4379999999996</v>
      </c>
      <c r="K6" s="185">
        <v>844.38799999999981</v>
      </c>
      <c r="L6" s="309">
        <f>J6/J8</f>
        <v>0.54768160819472511</v>
      </c>
      <c r="M6" s="308">
        <f>K6/K8</f>
        <v>0.31640104064597097</v>
      </c>
      <c r="N6" s="191">
        <f>(K6-J6)/J6</f>
        <v>-0.44718672705536983</v>
      </c>
      <c r="P6" s="39">
        <f t="shared" ref="P6:Q8" si="0">(J6/D6)*10</f>
        <v>7.7409967666406541</v>
      </c>
      <c r="Q6" s="173">
        <f t="shared" si="0"/>
        <v>6.4090657234590012</v>
      </c>
      <c r="R6" s="191">
        <f>(Q6-P6)/P6</f>
        <v>-0.17206195575762637</v>
      </c>
    </row>
    <row r="7" spans="1:18" ht="24" customHeight="1" thickBot="1" x14ac:dyDescent="0.3">
      <c r="A7" s="182" t="s">
        <v>21</v>
      </c>
      <c r="B7" s="11"/>
      <c r="C7" s="11"/>
      <c r="D7" s="186">
        <v>2778.2799999999984</v>
      </c>
      <c r="E7" s="187">
        <v>3747.5100000000011</v>
      </c>
      <c r="F7" s="310">
        <f>D7/D8</f>
        <v>0.58472132776030949</v>
      </c>
      <c r="G7" s="276">
        <f>E7/E8</f>
        <v>0.73988351431391919</v>
      </c>
      <c r="H7" s="67">
        <f t="shared" ref="H7:H8" si="1">(E7-D7)/D7</f>
        <v>0.34885972616151117</v>
      </c>
      <c r="J7" s="189">
        <v>1261.4779999999998</v>
      </c>
      <c r="K7" s="187">
        <v>1824.338999999999</v>
      </c>
      <c r="L7" s="309">
        <f>J7/J8</f>
        <v>0.45231839180527494</v>
      </c>
      <c r="M7" s="259">
        <f>K7/K8</f>
        <v>0.68359895935402903</v>
      </c>
      <c r="N7" s="120">
        <f t="shared" ref="N7:N8" si="2">(K7-J7)/J7</f>
        <v>0.44619168943096849</v>
      </c>
      <c r="P7" s="39">
        <f t="shared" si="0"/>
        <v>4.5404998776221275</v>
      </c>
      <c r="Q7" s="173">
        <f t="shared" si="0"/>
        <v>4.8681364425978808</v>
      </c>
      <c r="R7" s="120">
        <f t="shared" ref="R7:R8" si="3">(Q7-P7)/P7</f>
        <v>7.215869921955323E-2</v>
      </c>
    </row>
    <row r="8" spans="1:18" ht="26.25" customHeight="1" thickBot="1" x14ac:dyDescent="0.3">
      <c r="A8" s="17" t="s">
        <v>12</v>
      </c>
      <c r="B8" s="183"/>
      <c r="C8" s="183"/>
      <c r="D8" s="188">
        <v>4751.4599999999973</v>
      </c>
      <c r="E8" s="165">
        <v>5065.0000000000009</v>
      </c>
      <c r="F8" s="319">
        <f>SUM(F6:F7)</f>
        <v>1</v>
      </c>
      <c r="G8" s="320">
        <f>SUM(G6:G7)</f>
        <v>1</v>
      </c>
      <c r="H8" s="190">
        <f t="shared" si="1"/>
        <v>6.5988138382729475E-2</v>
      </c>
      <c r="I8" s="2"/>
      <c r="J8" s="22">
        <v>2788.9159999999993</v>
      </c>
      <c r="K8" s="165">
        <v>2668.726999999999</v>
      </c>
      <c r="L8" s="305">
        <f>SUM(L6:L7)</f>
        <v>1</v>
      </c>
      <c r="M8" s="306">
        <f>SUM(M6:M7)</f>
        <v>1</v>
      </c>
      <c r="N8" s="190">
        <f t="shared" si="2"/>
        <v>-4.3095238436726073E-2</v>
      </c>
      <c r="O8" s="2"/>
      <c r="P8" s="34">
        <f t="shared" si="0"/>
        <v>5.8695979762010007</v>
      </c>
      <c r="Q8" s="166">
        <f t="shared" si="0"/>
        <v>5.2689575518262552</v>
      </c>
      <c r="R8" s="190">
        <f t="shared" si="3"/>
        <v>-0.10233076043880945</v>
      </c>
    </row>
  </sheetData>
  <mergeCells count="11">
    <mergeCell ref="A3:C5"/>
    <mergeCell ref="D3:E3"/>
    <mergeCell ref="F3:G3"/>
    <mergeCell ref="J3:K3"/>
    <mergeCell ref="L3:M3"/>
    <mergeCell ref="P3:Q3"/>
    <mergeCell ref="D4:E4"/>
    <mergeCell ref="F4:G4"/>
    <mergeCell ref="J4:K4"/>
    <mergeCell ref="L4:M4"/>
    <mergeCell ref="P4:Q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N76" sqref="N7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96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13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L5</f>
        <v>2022/2021</v>
      </c>
    </row>
    <row r="6" spans="1:16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170</v>
      </c>
      <c r="B7" s="45">
        <v>117.97000000000003</v>
      </c>
      <c r="C7" s="167">
        <v>311.66999999999996</v>
      </c>
      <c r="D7" s="309">
        <f>B7/$B$33</f>
        <v>2.4828158081936925E-2</v>
      </c>
      <c r="E7" s="308">
        <f>C7/$C$33</f>
        <v>6.1534057255676212E-2</v>
      </c>
      <c r="F7" s="64">
        <f>(C7-B7)/B7</f>
        <v>1.6419428668305491</v>
      </c>
      <c r="H7" s="45">
        <v>129.68299999999999</v>
      </c>
      <c r="I7" s="167">
        <v>387.66400000000004</v>
      </c>
      <c r="J7" s="309">
        <f>H7/$H$33</f>
        <v>4.6499428451771213E-2</v>
      </c>
      <c r="K7" s="308">
        <f>I7/$I$33</f>
        <v>0.14526176712717342</v>
      </c>
      <c r="L7" s="64">
        <f>(I7-H7)/H7</f>
        <v>1.9893201113484424</v>
      </c>
      <c r="N7" s="39">
        <f t="shared" ref="N7:N33" si="0">(H7/B7)*10</f>
        <v>10.992879545647195</v>
      </c>
      <c r="O7" s="172">
        <f t="shared" ref="O7:O33" si="1">(I7/C7)*10</f>
        <v>12.438284082523186</v>
      </c>
      <c r="P7" s="73">
        <f>(O7-N7)/N7</f>
        <v>0.13148552486853379</v>
      </c>
    </row>
    <row r="8" spans="1:16" ht="20.100000000000001" customHeight="1" x14ac:dyDescent="0.25">
      <c r="A8" s="13" t="s">
        <v>164</v>
      </c>
      <c r="B8" s="24">
        <v>449.18</v>
      </c>
      <c r="C8" s="160">
        <v>577.13000000000011</v>
      </c>
      <c r="D8" s="309">
        <f t="shared" ref="D8:D32" si="2">B8/$B$33</f>
        <v>9.4535153405479577E-2</v>
      </c>
      <c r="E8" s="259">
        <f t="shared" ref="E8:E32" si="3">C8/$C$33</f>
        <v>0.11394471865745315</v>
      </c>
      <c r="F8" s="64">
        <f t="shared" ref="F8:F33" si="4">(C8-B8)/B8</f>
        <v>0.28485239770248028</v>
      </c>
      <c r="H8" s="24">
        <v>287.31400000000002</v>
      </c>
      <c r="I8" s="160">
        <v>315.05499999999995</v>
      </c>
      <c r="J8" s="309">
        <f t="shared" ref="J8:J32" si="5">H8/$H$33</f>
        <v>0.10301995470641638</v>
      </c>
      <c r="K8" s="259">
        <f t="shared" ref="K8:K32" si="6">I8/$I$33</f>
        <v>0.1180544132089944</v>
      </c>
      <c r="L8" s="64">
        <f t="shared" ref="L8:L31" si="7">(I8-H8)/H8</f>
        <v>9.6552900311157569E-2</v>
      </c>
      <c r="N8" s="39">
        <f t="shared" si="0"/>
        <v>6.3964112382563787</v>
      </c>
      <c r="O8" s="173">
        <f t="shared" si="1"/>
        <v>5.4589953736593122</v>
      </c>
      <c r="P8" s="64">
        <f t="shared" ref="P8:P64" si="8">(O8-N8)/N8</f>
        <v>-0.1465534077906786</v>
      </c>
    </row>
    <row r="9" spans="1:16" ht="20.100000000000001" customHeight="1" x14ac:dyDescent="0.25">
      <c r="A9" s="13" t="s">
        <v>172</v>
      </c>
      <c r="B9" s="24">
        <v>113.36999999999999</v>
      </c>
      <c r="C9" s="160">
        <v>972.7</v>
      </c>
      <c r="D9" s="309">
        <f t="shared" si="2"/>
        <v>2.3860034599891399E-2</v>
      </c>
      <c r="E9" s="259">
        <f t="shared" si="3"/>
        <v>0.19204343534057261</v>
      </c>
      <c r="F9" s="64">
        <f t="shared" si="4"/>
        <v>7.5798712181353105</v>
      </c>
      <c r="H9" s="24">
        <v>51.613</v>
      </c>
      <c r="I9" s="160">
        <v>265.476</v>
      </c>
      <c r="J9" s="309">
        <f t="shared" si="5"/>
        <v>1.8506473482887253E-2</v>
      </c>
      <c r="K9" s="259">
        <f t="shared" si="6"/>
        <v>9.9476641859583256E-2</v>
      </c>
      <c r="L9" s="64">
        <f t="shared" si="7"/>
        <v>4.1435878557727701</v>
      </c>
      <c r="N9" s="39">
        <f t="shared" ref="N9:N15" si="9">(H9/B9)*10</f>
        <v>4.5526153303343042</v>
      </c>
      <c r="O9" s="173">
        <f t="shared" ref="O9:O15" si="10">(I9/C9)*10</f>
        <v>2.7292690449264931</v>
      </c>
      <c r="P9" s="64">
        <f t="shared" ref="P9:P15" si="11">(O9-N9)/N9</f>
        <v>-0.40050523778250346</v>
      </c>
    </row>
    <row r="10" spans="1:16" ht="20.100000000000001" customHeight="1" x14ac:dyDescent="0.25">
      <c r="A10" s="13" t="s">
        <v>166</v>
      </c>
      <c r="B10" s="24">
        <v>281.64999999999992</v>
      </c>
      <c r="C10" s="160">
        <v>183.22</v>
      </c>
      <c r="D10" s="309">
        <f t="shared" si="2"/>
        <v>5.9276517112634833E-2</v>
      </c>
      <c r="E10" s="259">
        <f t="shared" si="3"/>
        <v>3.6173741362290235E-2</v>
      </c>
      <c r="F10" s="64">
        <f t="shared" si="4"/>
        <v>-0.34947630037280292</v>
      </c>
      <c r="H10" s="24">
        <v>213.02499999999998</v>
      </c>
      <c r="I10" s="160">
        <v>229.16499999999996</v>
      </c>
      <c r="J10" s="309">
        <f t="shared" si="5"/>
        <v>7.6382723610176825E-2</v>
      </c>
      <c r="K10" s="259">
        <f t="shared" si="6"/>
        <v>8.5870529282313257E-2</v>
      </c>
      <c r="L10" s="64">
        <f t="shared" si="7"/>
        <v>7.5765755193052398E-2</v>
      </c>
      <c r="N10" s="39">
        <f t="shared" si="9"/>
        <v>7.5634652938043692</v>
      </c>
      <c r="O10" s="173">
        <f t="shared" si="10"/>
        <v>12.507641087217552</v>
      </c>
      <c r="P10" s="64">
        <f t="shared" si="11"/>
        <v>0.65369187288572816</v>
      </c>
    </row>
    <row r="11" spans="1:16" ht="20.100000000000001" customHeight="1" x14ac:dyDescent="0.25">
      <c r="A11" s="13" t="s">
        <v>181</v>
      </c>
      <c r="B11" s="24">
        <v>48.56</v>
      </c>
      <c r="C11" s="160">
        <v>145.69000000000003</v>
      </c>
      <c r="D11" s="309">
        <f t="shared" si="2"/>
        <v>1.0220016584376171E-2</v>
      </c>
      <c r="E11" s="259">
        <f t="shared" si="3"/>
        <v>2.8764067127344532E-2</v>
      </c>
      <c r="F11" s="64">
        <f t="shared" si="4"/>
        <v>2.0002059308072493</v>
      </c>
      <c r="H11" s="24">
        <v>18.786999999999999</v>
      </c>
      <c r="I11" s="160">
        <v>183.482</v>
      </c>
      <c r="J11" s="309">
        <f t="shared" si="5"/>
        <v>6.736309017553772E-3</v>
      </c>
      <c r="K11" s="259">
        <f t="shared" si="6"/>
        <v>6.8752629999246848E-2</v>
      </c>
      <c r="L11" s="64">
        <f t="shared" si="7"/>
        <v>8.7664342364400909</v>
      </c>
      <c r="N11" s="39">
        <f t="shared" si="9"/>
        <v>3.8688220757825365</v>
      </c>
      <c r="O11" s="173">
        <f t="shared" si="10"/>
        <v>12.59400096094447</v>
      </c>
      <c r="P11" s="64">
        <f t="shared" si="11"/>
        <v>2.2552546264090254</v>
      </c>
    </row>
    <row r="12" spans="1:16" ht="20.100000000000001" customHeight="1" x14ac:dyDescent="0.25">
      <c r="A12" s="13" t="s">
        <v>163</v>
      </c>
      <c r="B12" s="24">
        <v>242.05</v>
      </c>
      <c r="C12" s="160">
        <v>239.60999999999999</v>
      </c>
      <c r="D12" s="309">
        <f t="shared" si="2"/>
        <v>5.0942236701982127E-2</v>
      </c>
      <c r="E12" s="259">
        <f t="shared" si="3"/>
        <v>4.7307008884501484E-2</v>
      </c>
      <c r="F12" s="64">
        <f t="shared" si="4"/>
        <v>-1.0080561867382879E-2</v>
      </c>
      <c r="H12" s="24">
        <v>223.62099999999998</v>
      </c>
      <c r="I12" s="160">
        <v>139.68100000000001</v>
      </c>
      <c r="J12" s="309">
        <f t="shared" si="5"/>
        <v>8.018204922629435E-2</v>
      </c>
      <c r="K12" s="259">
        <f t="shared" si="6"/>
        <v>5.2339935857058456E-2</v>
      </c>
      <c r="L12" s="64">
        <f t="shared" si="7"/>
        <v>-0.37536725083959011</v>
      </c>
      <c r="N12" s="39">
        <f t="shared" si="9"/>
        <v>9.2386283825655848</v>
      </c>
      <c r="O12" s="173">
        <f t="shared" si="10"/>
        <v>5.8295146279370655</v>
      </c>
      <c r="P12" s="64">
        <f t="shared" si="11"/>
        <v>-0.36900648163984295</v>
      </c>
    </row>
    <row r="13" spans="1:16" ht="20.100000000000001" customHeight="1" x14ac:dyDescent="0.25">
      <c r="A13" s="13" t="s">
        <v>184</v>
      </c>
      <c r="B13" s="24">
        <v>7.6400000000000006</v>
      </c>
      <c r="C13" s="160">
        <v>23.209999999999997</v>
      </c>
      <c r="D13" s="309">
        <f t="shared" si="2"/>
        <v>1.6079268267016875E-3</v>
      </c>
      <c r="E13" s="259">
        <f t="shared" si="3"/>
        <v>4.5824284304047383E-3</v>
      </c>
      <c r="F13" s="64">
        <f t="shared" si="4"/>
        <v>2.0379581151832453</v>
      </c>
      <c r="H13" s="24">
        <v>29.975999999999999</v>
      </c>
      <c r="I13" s="160">
        <v>106.87799999999999</v>
      </c>
      <c r="J13" s="309">
        <f t="shared" si="5"/>
        <v>1.0748262048767332E-2</v>
      </c>
      <c r="K13" s="259">
        <f t="shared" si="6"/>
        <v>4.0048307676281619E-2</v>
      </c>
      <c r="L13" s="64">
        <f t="shared" si="7"/>
        <v>2.5654523618895113</v>
      </c>
      <c r="N13" s="39">
        <f t="shared" si="9"/>
        <v>39.235602094240832</v>
      </c>
      <c r="O13" s="173">
        <f t="shared" si="10"/>
        <v>46.048255062473075</v>
      </c>
      <c r="P13" s="64">
        <f t="shared" si="11"/>
        <v>0.17363446983351463</v>
      </c>
    </row>
    <row r="14" spans="1:16" ht="20.100000000000001" customHeight="1" x14ac:dyDescent="0.25">
      <c r="A14" s="13" t="s">
        <v>171</v>
      </c>
      <c r="B14" s="24">
        <v>105.71</v>
      </c>
      <c r="C14" s="160">
        <v>248.48</v>
      </c>
      <c r="D14" s="309">
        <f t="shared" si="2"/>
        <v>2.2247898540659079E-2</v>
      </c>
      <c r="E14" s="259">
        <f t="shared" si="3"/>
        <v>4.905824284304048E-2</v>
      </c>
      <c r="F14" s="64">
        <f t="shared" si="4"/>
        <v>1.3505817803424462</v>
      </c>
      <c r="H14" s="24">
        <v>66.781999999999996</v>
      </c>
      <c r="I14" s="160">
        <v>103.48599999999999</v>
      </c>
      <c r="J14" s="309">
        <f t="shared" si="5"/>
        <v>2.3945504274779154E-2</v>
      </c>
      <c r="K14" s="259">
        <f t="shared" si="6"/>
        <v>3.8777289696548208E-2</v>
      </c>
      <c r="L14" s="64">
        <f t="shared" si="7"/>
        <v>0.54960917612530313</v>
      </c>
      <c r="N14" s="39">
        <f t="shared" si="9"/>
        <v>6.3174723299593225</v>
      </c>
      <c r="O14" s="173">
        <f t="shared" si="10"/>
        <v>4.1647617514488084</v>
      </c>
      <c r="P14" s="64">
        <f t="shared" si="11"/>
        <v>-0.34075504665081374</v>
      </c>
    </row>
    <row r="15" spans="1:16" ht="20.100000000000001" customHeight="1" x14ac:dyDescent="0.25">
      <c r="A15" s="13" t="s">
        <v>210</v>
      </c>
      <c r="B15" s="24">
        <v>32.409999999999997</v>
      </c>
      <c r="C15" s="160">
        <v>373.17</v>
      </c>
      <c r="D15" s="309">
        <f t="shared" si="2"/>
        <v>6.8210613158902729E-3</v>
      </c>
      <c r="E15" s="259">
        <f t="shared" si="3"/>
        <v>7.3676209279368229E-2</v>
      </c>
      <c r="F15" s="64">
        <f t="shared" si="4"/>
        <v>10.514038876889849</v>
      </c>
      <c r="H15" s="24">
        <v>10.898</v>
      </c>
      <c r="I15" s="160">
        <v>98.015000000000015</v>
      </c>
      <c r="J15" s="309">
        <f t="shared" si="5"/>
        <v>3.9076114160483851E-3</v>
      </c>
      <c r="K15" s="259">
        <f t="shared" si="6"/>
        <v>3.6727248609543066E-2</v>
      </c>
      <c r="L15" s="64">
        <f t="shared" si="7"/>
        <v>7.993852082951002</v>
      </c>
      <c r="N15" s="39">
        <f t="shared" si="9"/>
        <v>3.3625424251774145</v>
      </c>
      <c r="O15" s="173">
        <f t="shared" si="10"/>
        <v>2.6265509017337947</v>
      </c>
      <c r="P15" s="64">
        <f t="shared" si="11"/>
        <v>-0.21887947581948722</v>
      </c>
    </row>
    <row r="16" spans="1:16" ht="20.100000000000001" customHeight="1" x14ac:dyDescent="0.25">
      <c r="A16" s="13" t="s">
        <v>167</v>
      </c>
      <c r="B16" s="24">
        <v>218.36</v>
      </c>
      <c r="C16" s="160">
        <v>102.90999999999998</v>
      </c>
      <c r="D16" s="309">
        <f t="shared" si="2"/>
        <v>4.5956400769447708E-2</v>
      </c>
      <c r="E16" s="259">
        <f t="shared" si="3"/>
        <v>2.0317867719644622E-2</v>
      </c>
      <c r="F16" s="64">
        <f t="shared" si="4"/>
        <v>-0.52871405019234308</v>
      </c>
      <c r="H16" s="24">
        <v>75.756000000000014</v>
      </c>
      <c r="I16" s="160">
        <v>84.749000000000009</v>
      </c>
      <c r="J16" s="309">
        <f t="shared" si="5"/>
        <v>2.716324191908254E-2</v>
      </c>
      <c r="K16" s="259">
        <f t="shared" si="6"/>
        <v>3.1756339258380506E-2</v>
      </c>
      <c r="L16" s="64">
        <f t="shared" si="7"/>
        <v>0.11871006916943863</v>
      </c>
      <c r="N16" s="39">
        <f t="shared" ref="N16:N19" si="12">(H16/B16)*10</f>
        <v>3.4693167246748491</v>
      </c>
      <c r="O16" s="173">
        <f t="shared" ref="O16:O19" si="13">(I16/C16)*10</f>
        <v>8.2352541055291049</v>
      </c>
      <c r="P16" s="64">
        <f t="shared" ref="P16:P19" si="14">(O16-N16)/N16</f>
        <v>1.3737394879393516</v>
      </c>
    </row>
    <row r="17" spans="1:16" ht="20.100000000000001" customHeight="1" x14ac:dyDescent="0.25">
      <c r="A17" s="13" t="s">
        <v>174</v>
      </c>
      <c r="B17" s="24">
        <v>723.2700000000001</v>
      </c>
      <c r="C17" s="160">
        <v>79.06</v>
      </c>
      <c r="D17" s="309">
        <f t="shared" si="2"/>
        <v>0.15222058062153529</v>
      </c>
      <c r="E17" s="259">
        <f t="shared" si="3"/>
        <v>1.5609081934846992E-2</v>
      </c>
      <c r="F17" s="64">
        <f t="shared" si="4"/>
        <v>-0.89069088998575907</v>
      </c>
      <c r="H17" s="24">
        <v>129.714</v>
      </c>
      <c r="I17" s="160">
        <v>79.475999999999985</v>
      </c>
      <c r="J17" s="309">
        <f t="shared" si="5"/>
        <v>4.651054388156544E-2</v>
      </c>
      <c r="K17" s="259">
        <f t="shared" si="6"/>
        <v>2.9780490848258366E-2</v>
      </c>
      <c r="L17" s="64">
        <f t="shared" si="7"/>
        <v>-0.38729820990795144</v>
      </c>
      <c r="N17" s="39">
        <f t="shared" si="12"/>
        <v>1.7934381351362561</v>
      </c>
      <c r="O17" s="173">
        <f t="shared" si="13"/>
        <v>10.052618264609155</v>
      </c>
      <c r="P17" s="64">
        <f t="shared" si="14"/>
        <v>4.6052216508964827</v>
      </c>
    </row>
    <row r="18" spans="1:16" ht="20.100000000000001" customHeight="1" x14ac:dyDescent="0.25">
      <c r="A18" s="13" t="s">
        <v>178</v>
      </c>
      <c r="B18" s="24">
        <v>44.82</v>
      </c>
      <c r="C18" s="160">
        <v>91.820000000000007</v>
      </c>
      <c r="D18" s="309">
        <f t="shared" si="2"/>
        <v>9.4328901011478585E-3</v>
      </c>
      <c r="E18" s="259">
        <f t="shared" si="3"/>
        <v>1.8128331688055287E-2</v>
      </c>
      <c r="F18" s="64">
        <f t="shared" si="4"/>
        <v>1.0486390004462296</v>
      </c>
      <c r="H18" s="24">
        <v>38.397999999999996</v>
      </c>
      <c r="I18" s="160">
        <v>68.335999999999999</v>
      </c>
      <c r="J18" s="309">
        <f t="shared" si="5"/>
        <v>1.3768073330283159E-2</v>
      </c>
      <c r="K18" s="259">
        <f t="shared" si="6"/>
        <v>2.5606215997365039E-2</v>
      </c>
      <c r="L18" s="64">
        <f t="shared" si="7"/>
        <v>0.77967602479295806</v>
      </c>
      <c r="N18" s="39">
        <f t="shared" si="12"/>
        <v>8.5671575189647466</v>
      </c>
      <c r="O18" s="173">
        <f t="shared" si="13"/>
        <v>7.4423872794598118</v>
      </c>
      <c r="P18" s="64">
        <f t="shared" si="14"/>
        <v>-0.13128861434088021</v>
      </c>
    </row>
    <row r="19" spans="1:16" ht="20.100000000000001" customHeight="1" x14ac:dyDescent="0.25">
      <c r="A19" s="13" t="s">
        <v>175</v>
      </c>
      <c r="B19" s="24">
        <v>573.2399999999999</v>
      </c>
      <c r="C19" s="160">
        <v>252.07</v>
      </c>
      <c r="D19" s="309">
        <f t="shared" si="2"/>
        <v>0.12064502279299413</v>
      </c>
      <c r="E19" s="259">
        <f t="shared" si="3"/>
        <v>4.9767028627838113E-2</v>
      </c>
      <c r="F19" s="64">
        <f t="shared" si="4"/>
        <v>-0.56027143953666869</v>
      </c>
      <c r="H19" s="24">
        <v>848.55</v>
      </c>
      <c r="I19" s="160">
        <v>47.070999999999998</v>
      </c>
      <c r="J19" s="309">
        <f t="shared" si="5"/>
        <v>0.3042579984481425</v>
      </c>
      <c r="K19" s="259">
        <f t="shared" si="6"/>
        <v>1.7637997442226203E-2</v>
      </c>
      <c r="L19" s="64">
        <f t="shared" si="7"/>
        <v>-0.94452772376406813</v>
      </c>
      <c r="N19" s="39">
        <f t="shared" si="12"/>
        <v>14.802700439606449</v>
      </c>
      <c r="O19" s="173">
        <f t="shared" si="13"/>
        <v>1.8673781092553654</v>
      </c>
      <c r="P19" s="64">
        <f t="shared" si="14"/>
        <v>-0.87384882124217245</v>
      </c>
    </row>
    <row r="20" spans="1:16" ht="20.100000000000001" customHeight="1" x14ac:dyDescent="0.25">
      <c r="A20" s="13" t="s">
        <v>183</v>
      </c>
      <c r="B20" s="24">
        <v>108.16</v>
      </c>
      <c r="C20" s="160">
        <v>118.56</v>
      </c>
      <c r="D20" s="309">
        <f t="shared" si="2"/>
        <v>2.2763529525661585E-2</v>
      </c>
      <c r="E20" s="259">
        <f t="shared" si="3"/>
        <v>2.3407699901283323E-2</v>
      </c>
      <c r="F20" s="64">
        <f t="shared" si="4"/>
        <v>9.6153846153846215E-2</v>
      </c>
      <c r="H20" s="24">
        <v>48.099999999999994</v>
      </c>
      <c r="I20" s="160">
        <v>45.308999999999997</v>
      </c>
      <c r="J20" s="309">
        <f t="shared" si="5"/>
        <v>1.7246844293625187E-2</v>
      </c>
      <c r="K20" s="259">
        <f t="shared" si="6"/>
        <v>1.6977757560065157E-2</v>
      </c>
      <c r="L20" s="64">
        <f t="shared" si="7"/>
        <v>-5.8024948024947967E-2</v>
      </c>
      <c r="N20" s="39">
        <f t="shared" ref="N20:N31" si="15">(H20/B20)*10</f>
        <v>4.4471153846153841</v>
      </c>
      <c r="O20" s="173">
        <f t="shared" ref="O20:O31" si="16">(I20/C20)*10</f>
        <v>3.8216093117408905</v>
      </c>
      <c r="P20" s="64">
        <f t="shared" ref="P20:P31" si="17">(O20-N20)/N20</f>
        <v>-0.14065433854907536</v>
      </c>
    </row>
    <row r="21" spans="1:16" ht="20.100000000000001" customHeight="1" x14ac:dyDescent="0.25">
      <c r="A21" s="13" t="s">
        <v>165</v>
      </c>
      <c r="B21" s="24">
        <v>72.299999999999983</v>
      </c>
      <c r="C21" s="160">
        <v>104.07000000000001</v>
      </c>
      <c r="D21" s="309">
        <f t="shared" si="2"/>
        <v>1.5216375598237169E-2</v>
      </c>
      <c r="E21" s="259">
        <f t="shared" si="3"/>
        <v>2.0546890424481743E-2</v>
      </c>
      <c r="F21" s="64">
        <f t="shared" si="4"/>
        <v>0.4394190871369299</v>
      </c>
      <c r="H21" s="24">
        <v>35.085999999999999</v>
      </c>
      <c r="I21" s="160">
        <v>42.899999999999991</v>
      </c>
      <c r="J21" s="309">
        <f t="shared" si="5"/>
        <v>1.2580515153557867E-2</v>
      </c>
      <c r="K21" s="259">
        <f t="shared" si="6"/>
        <v>1.6075079991321704E-2</v>
      </c>
      <c r="L21" s="64">
        <f t="shared" si="7"/>
        <v>0.2227099127857263</v>
      </c>
      <c r="N21" s="39">
        <f t="shared" si="15"/>
        <v>4.8528354080221305</v>
      </c>
      <c r="O21" s="173">
        <f t="shared" si="16"/>
        <v>4.1222254251945794</v>
      </c>
      <c r="P21" s="64">
        <f t="shared" si="17"/>
        <v>-0.15055321711916989</v>
      </c>
    </row>
    <row r="22" spans="1:16" ht="20.100000000000001" customHeight="1" x14ac:dyDescent="0.25">
      <c r="A22" s="13" t="s">
        <v>177</v>
      </c>
      <c r="B22" s="24">
        <v>14.729999999999999</v>
      </c>
      <c r="C22" s="160">
        <v>144.37</v>
      </c>
      <c r="D22" s="309">
        <f t="shared" si="2"/>
        <v>3.1000997588109757E-3</v>
      </c>
      <c r="E22" s="259">
        <f t="shared" si="3"/>
        <v>2.8503455083909186E-2</v>
      </c>
      <c r="F22" s="64">
        <f t="shared" si="4"/>
        <v>8.8010862186014958</v>
      </c>
      <c r="H22" s="24">
        <v>6.0540000000000003</v>
      </c>
      <c r="I22" s="160">
        <v>37.781999999999996</v>
      </c>
      <c r="J22" s="309">
        <f t="shared" si="5"/>
        <v>2.1707358701373576E-3</v>
      </c>
      <c r="K22" s="259">
        <f t="shared" si="6"/>
        <v>1.4157311707042349E-2</v>
      </c>
      <c r="L22" s="64">
        <f t="shared" si="7"/>
        <v>5.240832507433101</v>
      </c>
      <c r="N22" s="39">
        <f t="shared" ref="N22:N30" si="18">(H22/B22)*10</f>
        <v>4.1099796334012222</v>
      </c>
      <c r="O22" s="173">
        <f t="shared" ref="O22:O30" si="19">(I22/C22)*10</f>
        <v>2.6170256978596655</v>
      </c>
      <c r="P22" s="64">
        <f t="shared" ref="P22:P30" si="20">(O22-N22)/N22</f>
        <v>-0.3632509327804283</v>
      </c>
    </row>
    <row r="23" spans="1:16" ht="20.100000000000001" customHeight="1" x14ac:dyDescent="0.25">
      <c r="A23" s="13" t="s">
        <v>168</v>
      </c>
      <c r="B23" s="24">
        <v>61.970000000000013</v>
      </c>
      <c r="C23" s="160">
        <v>49.989999999999995</v>
      </c>
      <c r="D23" s="309">
        <f t="shared" si="2"/>
        <v>1.3042306996165392E-2</v>
      </c>
      <c r="E23" s="259">
        <f t="shared" si="3"/>
        <v>9.8696939782823307E-3</v>
      </c>
      <c r="F23" s="64">
        <f t="shared" si="4"/>
        <v>-0.19331934807164783</v>
      </c>
      <c r="H23" s="24">
        <v>30.365999999999993</v>
      </c>
      <c r="I23" s="160">
        <v>37.072000000000003</v>
      </c>
      <c r="J23" s="309">
        <f t="shared" si="5"/>
        <v>1.0888101326823749E-2</v>
      </c>
      <c r="K23" s="259">
        <f t="shared" si="6"/>
        <v>1.389126725963353E-2</v>
      </c>
      <c r="L23" s="64">
        <f t="shared" si="7"/>
        <v>0.22083909635776894</v>
      </c>
      <c r="N23" s="39">
        <f t="shared" si="18"/>
        <v>4.9001129578828442</v>
      </c>
      <c r="O23" s="173">
        <f t="shared" si="19"/>
        <v>7.4158831766353286</v>
      </c>
      <c r="P23" s="64">
        <f t="shared" si="20"/>
        <v>0.51341065815745091</v>
      </c>
    </row>
    <row r="24" spans="1:16" ht="20.100000000000001" customHeight="1" x14ac:dyDescent="0.25">
      <c r="A24" s="13" t="s">
        <v>169</v>
      </c>
      <c r="B24" s="24">
        <v>58.82</v>
      </c>
      <c r="C24" s="160">
        <v>56.839999999999996</v>
      </c>
      <c r="D24" s="309">
        <f t="shared" si="2"/>
        <v>1.2379352872590741E-2</v>
      </c>
      <c r="E24" s="259">
        <f t="shared" si="3"/>
        <v>1.1222112537018757E-2</v>
      </c>
      <c r="F24" s="64">
        <f t="shared" si="4"/>
        <v>-3.3662019721183337E-2</v>
      </c>
      <c r="H24" s="24">
        <v>50.282999999999994</v>
      </c>
      <c r="I24" s="160">
        <v>28.992999999999999</v>
      </c>
      <c r="J24" s="309">
        <f t="shared" si="5"/>
        <v>1.8029585688489714E-2</v>
      </c>
      <c r="K24" s="259">
        <f t="shared" si="6"/>
        <v>1.0863981216512594E-2</v>
      </c>
      <c r="L24" s="64">
        <f t="shared" si="7"/>
        <v>-0.42340353598631741</v>
      </c>
      <c r="N24" s="39">
        <f t="shared" si="18"/>
        <v>8.5486229173750417</v>
      </c>
      <c r="O24" s="173">
        <f t="shared" si="19"/>
        <v>5.1008092892329344</v>
      </c>
      <c r="P24" s="64">
        <f t="shared" si="20"/>
        <v>-0.403318015248332</v>
      </c>
    </row>
    <row r="25" spans="1:16" ht="20.100000000000001" customHeight="1" x14ac:dyDescent="0.25">
      <c r="A25" s="13" t="s">
        <v>215</v>
      </c>
      <c r="B25" s="24"/>
      <c r="C25" s="160">
        <v>94.05</v>
      </c>
      <c r="D25" s="309">
        <f t="shared" si="2"/>
        <v>0</v>
      </c>
      <c r="E25" s="259">
        <f t="shared" si="3"/>
        <v>1.856860809476802E-2</v>
      </c>
      <c r="F25" s="64"/>
      <c r="H25" s="24"/>
      <c r="I25" s="160">
        <v>28.834</v>
      </c>
      <c r="J25" s="309">
        <f t="shared" si="5"/>
        <v>0</v>
      </c>
      <c r="K25" s="259">
        <f t="shared" si="6"/>
        <v>1.080440224871259E-2</v>
      </c>
      <c r="L25" s="64"/>
      <c r="N25" s="39"/>
      <c r="O25" s="173">
        <f t="shared" si="19"/>
        <v>3.0658160552897398</v>
      </c>
      <c r="P25" s="64"/>
    </row>
    <row r="26" spans="1:16" ht="20.100000000000001" customHeight="1" x14ac:dyDescent="0.25">
      <c r="A26" s="13" t="s">
        <v>233</v>
      </c>
      <c r="B26" s="24">
        <v>156.24</v>
      </c>
      <c r="C26" s="160">
        <v>156.24</v>
      </c>
      <c r="D26" s="309">
        <f t="shared" si="2"/>
        <v>3.2882524529302577E-2</v>
      </c>
      <c r="E26" s="259">
        <f t="shared" si="3"/>
        <v>3.0846989141164863E-2</v>
      </c>
      <c r="F26" s="64">
        <f t="shared" si="4"/>
        <v>0</v>
      </c>
      <c r="H26" s="24">
        <v>28.35</v>
      </c>
      <c r="I26" s="160">
        <v>28.096</v>
      </c>
      <c r="J26" s="309">
        <f t="shared" si="5"/>
        <v>1.0165239827947488E-2</v>
      </c>
      <c r="K26" s="259">
        <f t="shared" si="6"/>
        <v>1.0527865907603141E-2</v>
      </c>
      <c r="L26" s="64">
        <f t="shared" si="7"/>
        <v>-8.9594356261023401E-3</v>
      </c>
      <c r="N26" s="39">
        <f t="shared" si="18"/>
        <v>1.814516129032258</v>
      </c>
      <c r="O26" s="173">
        <f t="shared" si="19"/>
        <v>1.7982590885816689</v>
      </c>
      <c r="P26" s="64">
        <f t="shared" si="20"/>
        <v>-8.9594356261024199E-3</v>
      </c>
    </row>
    <row r="27" spans="1:16" ht="20.100000000000001" customHeight="1" x14ac:dyDescent="0.25">
      <c r="A27" s="13" t="s">
        <v>179</v>
      </c>
      <c r="B27" s="24">
        <v>2.04</v>
      </c>
      <c r="C27" s="160">
        <v>42.06</v>
      </c>
      <c r="D27" s="309">
        <f t="shared" si="2"/>
        <v>4.2934171812453436E-4</v>
      </c>
      <c r="E27" s="259">
        <f t="shared" si="3"/>
        <v>8.3040473840078986E-3</v>
      </c>
      <c r="F27" s="64">
        <f t="shared" si="4"/>
        <v>19.617647058823529</v>
      </c>
      <c r="H27" s="24">
        <v>1.8160000000000001</v>
      </c>
      <c r="I27" s="160">
        <v>25.276</v>
      </c>
      <c r="J27" s="309">
        <f t="shared" si="5"/>
        <v>6.5114904859092193E-4</v>
      </c>
      <c r="K27" s="259">
        <f t="shared" si="6"/>
        <v>9.4711823277540217E-3</v>
      </c>
      <c r="L27" s="64">
        <f t="shared" si="7"/>
        <v>12.918502202643172</v>
      </c>
      <c r="N27" s="39">
        <f t="shared" si="18"/>
        <v>8.9019607843137258</v>
      </c>
      <c r="O27" s="173">
        <f t="shared" si="19"/>
        <v>6.0095102234902518</v>
      </c>
      <c r="P27" s="64">
        <f t="shared" si="20"/>
        <v>-0.32492286035682194</v>
      </c>
    </row>
    <row r="28" spans="1:16" ht="20.100000000000001" customHeight="1" x14ac:dyDescent="0.25">
      <c r="A28" s="13" t="s">
        <v>204</v>
      </c>
      <c r="B28" s="24">
        <v>40.750000000000007</v>
      </c>
      <c r="C28" s="160">
        <v>75.060000000000016</v>
      </c>
      <c r="D28" s="309">
        <f t="shared" si="2"/>
        <v>8.5763112811641073E-3</v>
      </c>
      <c r="E28" s="259">
        <f t="shared" si="3"/>
        <v>1.4819348469891417E-2</v>
      </c>
      <c r="F28" s="64">
        <f t="shared" si="4"/>
        <v>0.84196319018404919</v>
      </c>
      <c r="H28" s="24">
        <v>8.5149999999999988</v>
      </c>
      <c r="I28" s="160">
        <v>17.015000000000001</v>
      </c>
      <c r="J28" s="309">
        <f t="shared" si="5"/>
        <v>3.0531575708985128E-3</v>
      </c>
      <c r="K28" s="259">
        <f t="shared" si="6"/>
        <v>6.3756989755789951E-3</v>
      </c>
      <c r="L28" s="64">
        <f t="shared" si="7"/>
        <v>0.9982384028185558</v>
      </c>
      <c r="N28" s="39">
        <f t="shared" si="18"/>
        <v>2.0895705521472383</v>
      </c>
      <c r="O28" s="173">
        <f t="shared" si="19"/>
        <v>2.2668531841193706</v>
      </c>
      <c r="P28" s="64">
        <f t="shared" si="20"/>
        <v>8.484165887098527E-2</v>
      </c>
    </row>
    <row r="29" spans="1:16" ht="20.100000000000001" customHeight="1" x14ac:dyDescent="0.25">
      <c r="A29" s="13" t="s">
        <v>232</v>
      </c>
      <c r="B29" s="24"/>
      <c r="C29" s="160">
        <v>36</v>
      </c>
      <c r="D29" s="309">
        <f t="shared" si="2"/>
        <v>0</v>
      </c>
      <c r="E29" s="259">
        <f t="shared" si="3"/>
        <v>7.1076011846001987E-3</v>
      </c>
      <c r="F29" s="64"/>
      <c r="H29" s="24"/>
      <c r="I29" s="160">
        <v>16.935000000000002</v>
      </c>
      <c r="J29" s="309">
        <f t="shared" si="5"/>
        <v>0</v>
      </c>
      <c r="K29" s="259">
        <f t="shared" si="6"/>
        <v>6.3457221364343393E-3</v>
      </c>
      <c r="L29" s="64"/>
      <c r="N29" s="39"/>
      <c r="O29" s="173">
        <f t="shared" si="19"/>
        <v>4.7041666666666675</v>
      </c>
      <c r="P29" s="64"/>
    </row>
    <row r="30" spans="1:16" ht="20.100000000000001" customHeight="1" x14ac:dyDescent="0.25">
      <c r="A30" s="13" t="s">
        <v>201</v>
      </c>
      <c r="B30" s="24">
        <v>17.47</v>
      </c>
      <c r="C30" s="160">
        <v>23.990000000000002</v>
      </c>
      <c r="D30" s="309">
        <f t="shared" si="2"/>
        <v>3.6767646155076543E-3</v>
      </c>
      <c r="E30" s="259">
        <f t="shared" si="3"/>
        <v>4.7364264560710769E-3</v>
      </c>
      <c r="F30" s="64">
        <f t="shared" si="4"/>
        <v>0.37321121923297101</v>
      </c>
      <c r="H30" s="24">
        <v>10.113999999999999</v>
      </c>
      <c r="I30" s="160">
        <v>16.888000000000002</v>
      </c>
      <c r="J30" s="309">
        <f t="shared" si="5"/>
        <v>3.6264986109298368E-3</v>
      </c>
      <c r="K30" s="259">
        <f t="shared" si="6"/>
        <v>6.3281107434368543E-3</v>
      </c>
      <c r="L30" s="64">
        <f t="shared" si="7"/>
        <v>0.66976468261815336</v>
      </c>
      <c r="N30" s="39">
        <f t="shared" si="18"/>
        <v>5.7893531768746422</v>
      </c>
      <c r="O30" s="173">
        <f t="shared" si="19"/>
        <v>7.0395998332638596</v>
      </c>
      <c r="P30" s="64">
        <f t="shared" si="20"/>
        <v>0.21595619030175625</v>
      </c>
    </row>
    <row r="31" spans="1:16" ht="20.100000000000001" customHeight="1" x14ac:dyDescent="0.25">
      <c r="A31" s="13" t="s">
        <v>192</v>
      </c>
      <c r="B31" s="24">
        <v>5.49</v>
      </c>
      <c r="C31" s="160">
        <v>29.990000000000002</v>
      </c>
      <c r="D31" s="309">
        <f t="shared" si="2"/>
        <v>1.1554343296586733E-3</v>
      </c>
      <c r="E31" s="259">
        <f t="shared" si="3"/>
        <v>5.9210266535044435E-3</v>
      </c>
      <c r="F31" s="64">
        <f t="shared" si="4"/>
        <v>4.4626593806921671</v>
      </c>
      <c r="H31" s="24">
        <v>2.4129999999999998</v>
      </c>
      <c r="I31" s="160">
        <v>12.595000000000001</v>
      </c>
      <c r="J31" s="309">
        <f t="shared" si="5"/>
        <v>8.6521071269267315E-4</v>
      </c>
      <c r="K31" s="259">
        <f t="shared" si="6"/>
        <v>4.7194786128367579E-3</v>
      </c>
      <c r="L31" s="64">
        <f t="shared" si="7"/>
        <v>4.2196435971819319</v>
      </c>
      <c r="N31" s="39">
        <f t="shared" si="15"/>
        <v>4.395264116575591</v>
      </c>
      <c r="O31" s="173">
        <f t="shared" si="16"/>
        <v>4.199733244414805</v>
      </c>
      <c r="P31" s="64">
        <f t="shared" si="17"/>
        <v>-4.448671728813574E-2</v>
      </c>
    </row>
    <row r="32" spans="1:16" ht="20.100000000000001" customHeight="1" thickBot="1" x14ac:dyDescent="0.3">
      <c r="A32" s="13" t="s">
        <v>17</v>
      </c>
      <c r="B32" s="24">
        <f>B33-SUM(B7:B31)</f>
        <v>1255.2600000000007</v>
      </c>
      <c r="C32" s="160">
        <f>C33-SUM(C7:C31)</f>
        <v>533.03999999999905</v>
      </c>
      <c r="D32" s="309">
        <f t="shared" si="2"/>
        <v>0.26418406132009964</v>
      </c>
      <c r="E32" s="259">
        <f t="shared" si="3"/>
        <v>0.10523988153998008</v>
      </c>
      <c r="F32" s="64">
        <f t="shared" si="4"/>
        <v>-0.57535490655322497</v>
      </c>
      <c r="H32" s="24">
        <f>H33-SUM(H7:H31)</f>
        <v>443.70200000000114</v>
      </c>
      <c r="I32" s="160">
        <f>I33-SUM(I7:I31)</f>
        <v>222.49799999999959</v>
      </c>
      <c r="J32" s="309">
        <f t="shared" si="5"/>
        <v>0.15909478808253855</v>
      </c>
      <c r="K32" s="259">
        <f t="shared" si="6"/>
        <v>8.3372334450095356E-2</v>
      </c>
      <c r="L32" s="64">
        <f t="shared" ref="L32:L33" si="21">(I32-H32)/H32</f>
        <v>-0.498541814100457</v>
      </c>
      <c r="N32" s="39">
        <f t="shared" si="0"/>
        <v>3.5347418064783467</v>
      </c>
      <c r="O32" s="173">
        <f t="shared" si="1"/>
        <v>4.1741332733003151</v>
      </c>
      <c r="P32" s="64">
        <f t="shared" si="8"/>
        <v>0.18088774281904124</v>
      </c>
    </row>
    <row r="33" spans="1:16" ht="26.25" customHeight="1" thickBot="1" x14ac:dyDescent="0.3">
      <c r="A33" s="17" t="s">
        <v>18</v>
      </c>
      <c r="B33" s="22">
        <v>4751.46</v>
      </c>
      <c r="C33" s="165">
        <v>5064.9999999999991</v>
      </c>
      <c r="D33" s="305">
        <f>SUM(D7:D32)</f>
        <v>1.0000000000000004</v>
      </c>
      <c r="E33" s="306">
        <f>SUM(E7:E32)</f>
        <v>1</v>
      </c>
      <c r="F33" s="69">
        <f t="shared" si="4"/>
        <v>6.5988138382728476E-2</v>
      </c>
      <c r="G33" s="2"/>
      <c r="H33" s="22">
        <v>2788.9160000000006</v>
      </c>
      <c r="I33" s="165">
        <v>2668.7269999999994</v>
      </c>
      <c r="J33" s="305">
        <f>SUM(J7:J32)</f>
        <v>1</v>
      </c>
      <c r="K33" s="306">
        <f>SUM(K7:K32)</f>
        <v>1</v>
      </c>
      <c r="L33" s="69">
        <f t="shared" si="21"/>
        <v>-4.3095238436726378E-2</v>
      </c>
      <c r="N33" s="34">
        <f t="shared" si="0"/>
        <v>5.8695979762010007</v>
      </c>
      <c r="O33" s="166">
        <f t="shared" si="1"/>
        <v>5.2689575518262588</v>
      </c>
      <c r="P33" s="69">
        <f t="shared" si="8"/>
        <v>-0.10233076043880886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F37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170</v>
      </c>
      <c r="B39" s="45">
        <v>117.97000000000003</v>
      </c>
      <c r="C39" s="167">
        <v>311.66999999999996</v>
      </c>
      <c r="D39" s="309">
        <f t="shared" ref="D39:D55" si="22">B39/$B$56</f>
        <v>5.9786740185892841E-2</v>
      </c>
      <c r="E39" s="308">
        <f t="shared" ref="E39:E55" si="23">C39/$C$56</f>
        <v>0.23656346537734629</v>
      </c>
      <c r="F39" s="64">
        <f>(C39-B39)/B39</f>
        <v>1.6419428668305491</v>
      </c>
      <c r="H39" s="45">
        <v>129.68299999999999</v>
      </c>
      <c r="I39" s="167">
        <v>387.66400000000004</v>
      </c>
      <c r="J39" s="309">
        <f t="shared" ref="J39:J55" si="24">H39/$H$56</f>
        <v>8.4902300453439022E-2</v>
      </c>
      <c r="K39" s="308">
        <f t="shared" ref="K39:K55" si="25">I39/$I$56</f>
        <v>0.45910647711715469</v>
      </c>
      <c r="L39" s="64">
        <f>(I39-H39)/H39</f>
        <v>1.9893201113484424</v>
      </c>
      <c r="N39" s="39">
        <f t="shared" ref="N39:N56" si="26">(H39/B39)*10</f>
        <v>10.992879545647195</v>
      </c>
      <c r="O39" s="172">
        <f t="shared" ref="O39:O56" si="27">(I39/C39)*10</f>
        <v>12.438284082523186</v>
      </c>
      <c r="P39" s="73">
        <f t="shared" si="8"/>
        <v>0.13148552486853379</v>
      </c>
    </row>
    <row r="40" spans="1:16" ht="20.100000000000001" customHeight="1" x14ac:dyDescent="0.25">
      <c r="A40" s="44" t="s">
        <v>163</v>
      </c>
      <c r="B40" s="24">
        <v>242.05</v>
      </c>
      <c r="C40" s="160">
        <v>239.60999999999999</v>
      </c>
      <c r="D40" s="309">
        <f t="shared" si="22"/>
        <v>0.12267000476388369</v>
      </c>
      <c r="E40" s="259">
        <f t="shared" si="23"/>
        <v>0.18186855308199681</v>
      </c>
      <c r="F40" s="64">
        <f t="shared" ref="F40:F56" si="28">(C40-B40)/B40</f>
        <v>-1.0080561867382879E-2</v>
      </c>
      <c r="H40" s="24">
        <v>223.62099999999998</v>
      </c>
      <c r="I40" s="160">
        <v>139.68100000000001</v>
      </c>
      <c r="J40" s="309">
        <f t="shared" si="24"/>
        <v>0.14640266904450458</v>
      </c>
      <c r="K40" s="259">
        <f t="shared" si="25"/>
        <v>0.1654227677323695</v>
      </c>
      <c r="L40" s="64">
        <f t="shared" ref="L40:L56" si="29">(I40-H40)/H40</f>
        <v>-0.37536725083959011</v>
      </c>
      <c r="N40" s="39">
        <f t="shared" si="26"/>
        <v>9.2386283825655848</v>
      </c>
      <c r="O40" s="173">
        <f t="shared" si="27"/>
        <v>5.8295146279370655</v>
      </c>
      <c r="P40" s="64">
        <f t="shared" si="8"/>
        <v>-0.36900648163984295</v>
      </c>
    </row>
    <row r="41" spans="1:16" ht="20.100000000000001" customHeight="1" x14ac:dyDescent="0.25">
      <c r="A41" s="44" t="s">
        <v>174</v>
      </c>
      <c r="B41" s="24">
        <v>723.2700000000001</v>
      </c>
      <c r="C41" s="160">
        <v>79.06</v>
      </c>
      <c r="D41" s="309">
        <f t="shared" si="22"/>
        <v>0.36655044141943471</v>
      </c>
      <c r="E41" s="259">
        <f t="shared" si="23"/>
        <v>6.0008045601864152E-2</v>
      </c>
      <c r="F41" s="64">
        <f t="shared" si="28"/>
        <v>-0.89069088998575907</v>
      </c>
      <c r="H41" s="24">
        <v>129.714</v>
      </c>
      <c r="I41" s="160">
        <v>79.475999999999985</v>
      </c>
      <c r="J41" s="309">
        <f t="shared" si="24"/>
        <v>8.4922595876231965E-2</v>
      </c>
      <c r="K41" s="259">
        <f t="shared" si="25"/>
        <v>9.4122607142687942E-2</v>
      </c>
      <c r="L41" s="64">
        <f t="shared" si="29"/>
        <v>-0.38729820990795144</v>
      </c>
      <c r="N41" s="39">
        <f t="shared" si="26"/>
        <v>1.7934381351362561</v>
      </c>
      <c r="O41" s="173">
        <f t="shared" si="27"/>
        <v>10.052618264609155</v>
      </c>
      <c r="P41" s="64">
        <f t="shared" si="8"/>
        <v>4.6052216508964827</v>
      </c>
    </row>
    <row r="42" spans="1:16" ht="20.100000000000001" customHeight="1" x14ac:dyDescent="0.25">
      <c r="A42" s="44" t="s">
        <v>175</v>
      </c>
      <c r="B42" s="24">
        <v>573.2399999999999</v>
      </c>
      <c r="C42" s="160">
        <v>252.07</v>
      </c>
      <c r="D42" s="309">
        <f t="shared" si="22"/>
        <v>0.29051581710741037</v>
      </c>
      <c r="E42" s="259">
        <f t="shared" si="23"/>
        <v>0.19132593036759291</v>
      </c>
      <c r="F42" s="64">
        <f t="shared" ref="F42:F44" si="30">(C42-B42)/B42</f>
        <v>-0.56027143953666869</v>
      </c>
      <c r="H42" s="24">
        <v>848.55</v>
      </c>
      <c r="I42" s="160">
        <v>47.070999999999998</v>
      </c>
      <c r="J42" s="309">
        <f t="shared" si="24"/>
        <v>0.55553809712734659</v>
      </c>
      <c r="K42" s="259">
        <f t="shared" si="25"/>
        <v>5.574569984414747E-2</v>
      </c>
      <c r="L42" s="64">
        <f t="shared" ref="L42:L54" si="31">(I42-H42)/H42</f>
        <v>-0.94452772376406813</v>
      </c>
      <c r="N42" s="39">
        <f t="shared" si="26"/>
        <v>14.802700439606449</v>
      </c>
      <c r="O42" s="173">
        <f t="shared" si="27"/>
        <v>1.8673781092553654</v>
      </c>
      <c r="P42" s="64">
        <f t="shared" ref="P42:P45" si="32">(O42-N42)/N42</f>
        <v>-0.87384882124217245</v>
      </c>
    </row>
    <row r="43" spans="1:16" ht="20.100000000000001" customHeight="1" x14ac:dyDescent="0.25">
      <c r="A43" s="44" t="s">
        <v>177</v>
      </c>
      <c r="B43" s="24">
        <v>14.729999999999999</v>
      </c>
      <c r="C43" s="160">
        <v>144.37</v>
      </c>
      <c r="D43" s="309">
        <f t="shared" si="22"/>
        <v>7.4651070860235758E-3</v>
      </c>
      <c r="E43" s="259">
        <f t="shared" si="23"/>
        <v>0.10957957935164593</v>
      </c>
      <c r="F43" s="64">
        <f t="shared" si="30"/>
        <v>8.8010862186014958</v>
      </c>
      <c r="H43" s="24">
        <v>6.0540000000000003</v>
      </c>
      <c r="I43" s="160">
        <v>37.781999999999996</v>
      </c>
      <c r="J43" s="309">
        <f t="shared" si="24"/>
        <v>3.9634996641434881E-3</v>
      </c>
      <c r="K43" s="259">
        <f t="shared" si="25"/>
        <v>4.4744832944096785E-2</v>
      </c>
      <c r="L43" s="64">
        <f t="shared" si="31"/>
        <v>5.240832507433101</v>
      </c>
      <c r="N43" s="39">
        <f t="shared" si="26"/>
        <v>4.1099796334012222</v>
      </c>
      <c r="O43" s="173">
        <f t="shared" si="27"/>
        <v>2.6170256978596655</v>
      </c>
      <c r="P43" s="64">
        <f t="shared" si="32"/>
        <v>-0.3632509327804283</v>
      </c>
    </row>
    <row r="44" spans="1:16" ht="20.100000000000001" customHeight="1" x14ac:dyDescent="0.25">
      <c r="A44" s="44" t="s">
        <v>168</v>
      </c>
      <c r="B44" s="24">
        <v>61.970000000000013</v>
      </c>
      <c r="C44" s="160">
        <v>49.989999999999995</v>
      </c>
      <c r="D44" s="309">
        <f t="shared" si="22"/>
        <v>3.1406156559462398E-2</v>
      </c>
      <c r="E44" s="259">
        <f t="shared" si="23"/>
        <v>3.7943361998952548E-2</v>
      </c>
      <c r="F44" s="64">
        <f t="shared" si="30"/>
        <v>-0.19331934807164783</v>
      </c>
      <c r="H44" s="24">
        <v>30.365999999999993</v>
      </c>
      <c r="I44" s="160">
        <v>37.072000000000003</v>
      </c>
      <c r="J44" s="309">
        <f t="shared" si="24"/>
        <v>1.9880348662269759E-2</v>
      </c>
      <c r="K44" s="259">
        <f t="shared" si="25"/>
        <v>4.3903987266517293E-2</v>
      </c>
      <c r="L44" s="64">
        <f t="shared" si="31"/>
        <v>0.22083909635776894</v>
      </c>
      <c r="N44" s="39">
        <f t="shared" si="26"/>
        <v>4.9001129578828442</v>
      </c>
      <c r="O44" s="173">
        <f t="shared" si="27"/>
        <v>7.4158831766353286</v>
      </c>
      <c r="P44" s="64">
        <f t="shared" si="32"/>
        <v>0.51341065815745091</v>
      </c>
    </row>
    <row r="45" spans="1:16" ht="20.100000000000001" customHeight="1" x14ac:dyDescent="0.25">
      <c r="A45" s="44" t="s">
        <v>169</v>
      </c>
      <c r="B45" s="24">
        <v>58.82</v>
      </c>
      <c r="C45" s="160">
        <v>56.839999999999996</v>
      </c>
      <c r="D45" s="309">
        <f t="shared" si="22"/>
        <v>2.980974873047568E-2</v>
      </c>
      <c r="E45" s="259">
        <f t="shared" si="23"/>
        <v>4.3142642448899038E-2</v>
      </c>
      <c r="F45" s="64">
        <f t="shared" ref="F45:F54" si="33">(C45-B45)/B45</f>
        <v>-3.3662019721183337E-2</v>
      </c>
      <c r="H45" s="24">
        <v>50.282999999999994</v>
      </c>
      <c r="I45" s="160">
        <v>28.992999999999999</v>
      </c>
      <c r="J45" s="309">
        <f t="shared" si="24"/>
        <v>3.2919830461203663E-2</v>
      </c>
      <c r="K45" s="259">
        <f t="shared" si="25"/>
        <v>3.4336110887411946E-2</v>
      </c>
      <c r="L45" s="64">
        <f t="shared" si="31"/>
        <v>-0.42340353598631741</v>
      </c>
      <c r="N45" s="39">
        <f t="shared" si="26"/>
        <v>8.5486229173750417</v>
      </c>
      <c r="O45" s="173">
        <f t="shared" si="27"/>
        <v>5.1008092892329344</v>
      </c>
      <c r="P45" s="64">
        <f t="shared" si="32"/>
        <v>-0.403318015248332</v>
      </c>
    </row>
    <row r="46" spans="1:16" ht="20.100000000000001" customHeight="1" x14ac:dyDescent="0.25">
      <c r="A46" s="44" t="s">
        <v>179</v>
      </c>
      <c r="B46" s="24">
        <v>2.04</v>
      </c>
      <c r="C46" s="160">
        <v>42.06</v>
      </c>
      <c r="D46" s="309">
        <f t="shared" si="22"/>
        <v>1.0338641178199658E-3</v>
      </c>
      <c r="E46" s="259">
        <f t="shared" si="23"/>
        <v>3.1924340981715232E-2</v>
      </c>
      <c r="F46" s="64">
        <f t="shared" si="33"/>
        <v>19.617647058823529</v>
      </c>
      <c r="H46" s="24">
        <v>1.8160000000000001</v>
      </c>
      <c r="I46" s="160">
        <v>25.276</v>
      </c>
      <c r="J46" s="309">
        <f t="shared" si="24"/>
        <v>1.188918961031479E-3</v>
      </c>
      <c r="K46" s="259">
        <f t="shared" si="25"/>
        <v>2.9934106121830246E-2</v>
      </c>
      <c r="L46" s="64">
        <f t="shared" si="31"/>
        <v>12.918502202643172</v>
      </c>
      <c r="N46" s="39">
        <f t="shared" ref="N46:N55" si="34">(H46/B46)*10</f>
        <v>8.9019607843137258</v>
      </c>
      <c r="O46" s="173">
        <f t="shared" ref="O46:O55" si="35">(I46/C46)*10</f>
        <v>6.0095102234902518</v>
      </c>
      <c r="P46" s="64">
        <f t="shared" ref="P46:P55" si="36">(O46-N46)/N46</f>
        <v>-0.32492286035682194</v>
      </c>
    </row>
    <row r="47" spans="1:16" ht="20.100000000000001" customHeight="1" x14ac:dyDescent="0.25">
      <c r="A47" s="44" t="s">
        <v>192</v>
      </c>
      <c r="B47" s="24">
        <v>5.49</v>
      </c>
      <c r="C47" s="160">
        <v>29.990000000000002</v>
      </c>
      <c r="D47" s="309">
        <f t="shared" si="22"/>
        <v>2.782310787662555E-3</v>
      </c>
      <c r="E47" s="259">
        <f t="shared" si="23"/>
        <v>2.2762981123196382E-2</v>
      </c>
      <c r="F47" s="64">
        <f t="shared" si="33"/>
        <v>4.4626593806921671</v>
      </c>
      <c r="H47" s="24">
        <v>2.4129999999999998</v>
      </c>
      <c r="I47" s="160">
        <v>12.595000000000001</v>
      </c>
      <c r="J47" s="309">
        <f t="shared" si="24"/>
        <v>1.5797695225599991E-3</v>
      </c>
      <c r="K47" s="259">
        <f t="shared" si="25"/>
        <v>1.4916128604385662E-2</v>
      </c>
      <c r="L47" s="64">
        <f t="shared" si="31"/>
        <v>4.2196435971819319</v>
      </c>
      <c r="N47" s="39">
        <f t="shared" si="34"/>
        <v>4.395264116575591</v>
      </c>
      <c r="O47" s="173">
        <f t="shared" si="35"/>
        <v>4.199733244414805</v>
      </c>
      <c r="P47" s="64">
        <f t="shared" si="36"/>
        <v>-4.448671728813574E-2</v>
      </c>
    </row>
    <row r="48" spans="1:16" ht="20.100000000000001" customHeight="1" x14ac:dyDescent="0.25">
      <c r="A48" s="44" t="s">
        <v>176</v>
      </c>
      <c r="B48" s="24">
        <v>77.209999999999994</v>
      </c>
      <c r="C48" s="160">
        <v>38.979999999999997</v>
      </c>
      <c r="D48" s="309">
        <f t="shared" si="22"/>
        <v>3.9129729674940959E-2</v>
      </c>
      <c r="E48" s="259">
        <f t="shared" si="23"/>
        <v>2.9586562326848777E-2</v>
      </c>
      <c r="F48" s="64">
        <f t="shared" si="33"/>
        <v>-0.49514311617666107</v>
      </c>
      <c r="H48" s="24">
        <v>77.954000000000008</v>
      </c>
      <c r="I48" s="160">
        <v>11.531999999999998</v>
      </c>
      <c r="J48" s="309">
        <f t="shared" si="24"/>
        <v>5.1035786722603477E-2</v>
      </c>
      <c r="K48" s="259">
        <f t="shared" si="25"/>
        <v>1.3657228667389869E-2</v>
      </c>
      <c r="L48" s="64">
        <f t="shared" ref="L48:L52" si="37">(I48-H48)/H48</f>
        <v>-0.85206660338148144</v>
      </c>
      <c r="N48" s="39">
        <f t="shared" ref="N48" si="38">(H48/B48)*10</f>
        <v>10.096360575055046</v>
      </c>
      <c r="O48" s="173">
        <f t="shared" ref="O48" si="39">(I48/C48)*10</f>
        <v>2.9584402257567981</v>
      </c>
      <c r="P48" s="64">
        <f t="shared" ref="P48" si="40">(O48-N48)/N48</f>
        <v>-0.70697953943263681</v>
      </c>
    </row>
    <row r="49" spans="1:16" ht="20.100000000000001" customHeight="1" x14ac:dyDescent="0.25">
      <c r="A49" s="44" t="s">
        <v>191</v>
      </c>
      <c r="B49" s="24">
        <v>5.6400000000000006</v>
      </c>
      <c r="C49" s="160">
        <v>18.55</v>
      </c>
      <c r="D49" s="309">
        <f t="shared" si="22"/>
        <v>2.8583302080904941E-3</v>
      </c>
      <c r="E49" s="259">
        <f t="shared" si="23"/>
        <v>1.4079803262263851E-2</v>
      </c>
      <c r="F49" s="64">
        <f t="shared" si="33"/>
        <v>2.2890070921985815</v>
      </c>
      <c r="H49" s="24">
        <v>2.2549999999999999</v>
      </c>
      <c r="I49" s="160">
        <v>7.4779999999999998</v>
      </c>
      <c r="J49" s="309">
        <f t="shared" si="24"/>
        <v>1.4763283354217978E-3</v>
      </c>
      <c r="K49" s="259">
        <f t="shared" si="25"/>
        <v>8.8561182773795929E-3</v>
      </c>
      <c r="L49" s="64">
        <f t="shared" si="37"/>
        <v>2.3161862527716188</v>
      </c>
      <c r="N49" s="39">
        <f t="shared" ref="N49:N50" si="41">(H49/B49)*10</f>
        <v>3.9982269503546091</v>
      </c>
      <c r="O49" s="173">
        <f t="shared" ref="O49:O50" si="42">(I49/C49)*10</f>
        <v>4.031266846361186</v>
      </c>
      <c r="P49" s="64">
        <f t="shared" ref="P49:P50" si="43">(O49-N49)/N49</f>
        <v>8.2636369612902067E-3</v>
      </c>
    </row>
    <row r="50" spans="1:16" ht="20.100000000000001" customHeight="1" x14ac:dyDescent="0.25">
      <c r="A50" s="44" t="s">
        <v>180</v>
      </c>
      <c r="B50" s="24">
        <v>3</v>
      </c>
      <c r="C50" s="160">
        <v>11.649999999999999</v>
      </c>
      <c r="D50" s="309">
        <f t="shared" si="22"/>
        <v>1.5203884085587733E-3</v>
      </c>
      <c r="E50" s="259">
        <f t="shared" si="23"/>
        <v>8.8425718601279693E-3</v>
      </c>
      <c r="F50" s="64">
        <f t="shared" si="33"/>
        <v>2.8833333333333329</v>
      </c>
      <c r="H50" s="24">
        <v>1.506</v>
      </c>
      <c r="I50" s="160">
        <v>7.2310000000000008</v>
      </c>
      <c r="J50" s="309">
        <f t="shared" si="24"/>
        <v>9.8596473310209659E-4</v>
      </c>
      <c r="K50" s="259">
        <f t="shared" si="25"/>
        <v>8.563598724756866E-3</v>
      </c>
      <c r="L50" s="64">
        <f t="shared" si="37"/>
        <v>3.8014608233731741</v>
      </c>
      <c r="N50" s="39">
        <f t="shared" si="41"/>
        <v>5.0199999999999996</v>
      </c>
      <c r="O50" s="173">
        <f t="shared" si="42"/>
        <v>6.2068669527897011</v>
      </c>
      <c r="P50" s="64">
        <f t="shared" si="43"/>
        <v>0.23642767983858598</v>
      </c>
    </row>
    <row r="51" spans="1:16" ht="20.100000000000001" customHeight="1" x14ac:dyDescent="0.25">
      <c r="A51" s="44" t="s">
        <v>195</v>
      </c>
      <c r="B51" s="24">
        <v>1.83</v>
      </c>
      <c r="C51" s="160">
        <v>6.99</v>
      </c>
      <c r="D51" s="309">
        <f t="shared" si="22"/>
        <v>9.2743692922085176E-4</v>
      </c>
      <c r="E51" s="259">
        <f t="shared" si="23"/>
        <v>5.3055431160767821E-3</v>
      </c>
      <c r="F51" s="64">
        <f t="shared" si="33"/>
        <v>2.819672131147541</v>
      </c>
      <c r="H51" s="24">
        <v>1.018</v>
      </c>
      <c r="I51" s="160">
        <v>4.766</v>
      </c>
      <c r="J51" s="309">
        <f t="shared" si="24"/>
        <v>6.6647549687777843E-4</v>
      </c>
      <c r="K51" s="259">
        <f t="shared" si="25"/>
        <v>5.6443246469632443E-3</v>
      </c>
      <c r="L51" s="64">
        <f t="shared" si="37"/>
        <v>3.6817288801571713</v>
      </c>
      <c r="N51" s="39">
        <f t="shared" ref="N51" si="44">(H51/B51)*10</f>
        <v>5.5628415300546452</v>
      </c>
      <c r="O51" s="173">
        <f t="shared" ref="O51" si="45">(I51/C51)*10</f>
        <v>6.8183118741058655</v>
      </c>
      <c r="P51" s="64">
        <f t="shared" ref="P51" si="46">(O51-N51)/N51</f>
        <v>0.22568867677934509</v>
      </c>
    </row>
    <row r="52" spans="1:16" ht="20.100000000000001" customHeight="1" x14ac:dyDescent="0.25">
      <c r="A52" s="44" t="s">
        <v>196</v>
      </c>
      <c r="B52" s="24">
        <v>17.71</v>
      </c>
      <c r="C52" s="160">
        <v>12.600000000000001</v>
      </c>
      <c r="D52" s="309">
        <f t="shared" si="22"/>
        <v>8.9753595718586252E-3</v>
      </c>
      <c r="E52" s="259">
        <f t="shared" si="23"/>
        <v>9.5636399517263892E-3</v>
      </c>
      <c r="F52" s="64">
        <f t="shared" si="33"/>
        <v>-0.28853754940711457</v>
      </c>
      <c r="H52" s="24">
        <v>6.6189999999999998</v>
      </c>
      <c r="I52" s="160">
        <v>4.593</v>
      </c>
      <c r="J52" s="309">
        <f t="shared" si="24"/>
        <v>4.3334001118212331E-3</v>
      </c>
      <c r="K52" s="259">
        <f t="shared" si="25"/>
        <v>5.4394425311586614E-3</v>
      </c>
      <c r="L52" s="64">
        <f t="shared" si="37"/>
        <v>-0.30608853301102884</v>
      </c>
      <c r="N52" s="39">
        <f t="shared" ref="N52" si="47">(H52/B52)*10</f>
        <v>3.737436476566911</v>
      </c>
      <c r="O52" s="173">
        <f t="shared" ref="O52" si="48">(I52/C52)*10</f>
        <v>3.6452380952380947</v>
      </c>
      <c r="P52" s="64">
        <f t="shared" ref="P52" si="49">(O52-N52)/N52</f>
        <v>-2.4668882509946168E-2</v>
      </c>
    </row>
    <row r="53" spans="1:16" ht="20.100000000000001" customHeight="1" x14ac:dyDescent="0.25">
      <c r="A53" s="44" t="s">
        <v>194</v>
      </c>
      <c r="B53" s="24"/>
      <c r="C53" s="160">
        <v>7.6</v>
      </c>
      <c r="D53" s="309">
        <f t="shared" si="22"/>
        <v>0</v>
      </c>
      <c r="E53" s="259">
        <f t="shared" si="23"/>
        <v>5.7685447327873451E-3</v>
      </c>
      <c r="F53" s="64"/>
      <c r="H53" s="24"/>
      <c r="I53" s="160">
        <v>3.5960000000000001</v>
      </c>
      <c r="J53" s="309">
        <f t="shared" si="24"/>
        <v>0</v>
      </c>
      <c r="K53" s="259">
        <f t="shared" si="25"/>
        <v>4.258705713487165E-3</v>
      </c>
      <c r="L53" s="64"/>
      <c r="N53" s="39"/>
      <c r="O53" s="173">
        <f t="shared" ref="O53:O54" si="50">(I53/C53)*10</f>
        <v>4.7315789473684218</v>
      </c>
      <c r="P53" s="64"/>
    </row>
    <row r="54" spans="1:16" ht="20.100000000000001" customHeight="1" x14ac:dyDescent="0.25">
      <c r="A54" s="44" t="s">
        <v>188</v>
      </c>
      <c r="B54" s="24">
        <v>1.36</v>
      </c>
      <c r="C54" s="160">
        <v>2.99</v>
      </c>
      <c r="D54" s="309">
        <f t="shared" si="22"/>
        <v>6.8924274521331061E-4</v>
      </c>
      <c r="E54" s="259">
        <f t="shared" si="23"/>
        <v>2.2694669409255479E-3</v>
      </c>
      <c r="F54" s="64">
        <f t="shared" si="33"/>
        <v>1.1985294117647058</v>
      </c>
      <c r="H54" s="24">
        <v>1.3199999999999998</v>
      </c>
      <c r="I54" s="160">
        <v>3.153</v>
      </c>
      <c r="J54" s="309">
        <f t="shared" si="24"/>
        <v>8.6419219634446701E-4</v>
      </c>
      <c r="K54" s="259">
        <f t="shared" si="25"/>
        <v>3.7340653822650251E-3</v>
      </c>
      <c r="L54" s="64">
        <f t="shared" si="31"/>
        <v>1.3886363636363639</v>
      </c>
      <c r="N54" s="39">
        <f t="shared" ref="N54" si="51">(H54/B54)*10</f>
        <v>9.705882352941174</v>
      </c>
      <c r="O54" s="173">
        <f t="shared" si="50"/>
        <v>10.545150501672239</v>
      </c>
      <c r="P54" s="64">
        <f t="shared" ref="P54" si="52">(O54-N54)/N54</f>
        <v>8.6470051687443122E-2</v>
      </c>
    </row>
    <row r="55" spans="1:16" ht="20.100000000000001" customHeight="1" thickBot="1" x14ac:dyDescent="0.3">
      <c r="A55" s="13" t="s">
        <v>17</v>
      </c>
      <c r="B55" s="24">
        <f>B56-SUM(B39:B54)</f>
        <v>66.849999999999682</v>
      </c>
      <c r="C55" s="160">
        <f>C56-SUM(C39:C54)</f>
        <v>12.470000000000482</v>
      </c>
      <c r="D55" s="309">
        <f t="shared" si="22"/>
        <v>3.3879321704051168E-2</v>
      </c>
      <c r="E55" s="259">
        <f t="shared" si="23"/>
        <v>9.4649674760343399E-3</v>
      </c>
      <c r="F55" s="64">
        <f t="shared" ref="F55" si="53">(C55-B55)/B55</f>
        <v>-0.81346297681375401</v>
      </c>
      <c r="H55" s="24">
        <f>H56-SUM(H39:H54)</f>
        <v>14.265999999999849</v>
      </c>
      <c r="I55" s="160">
        <f>I56-SUM(I39:I54)</f>
        <v>6.4289999999999736</v>
      </c>
      <c r="J55" s="309">
        <f t="shared" si="24"/>
        <v>9.3398226310985131E-3</v>
      </c>
      <c r="K55" s="259">
        <f t="shared" si="25"/>
        <v>7.6137983959980171E-3</v>
      </c>
      <c r="L55" s="64">
        <f t="shared" ref="L55" si="54">(I55-H55)/H55</f>
        <v>-0.54934810037851944</v>
      </c>
      <c r="N55" s="39">
        <f t="shared" si="34"/>
        <v>2.1340314136125529</v>
      </c>
      <c r="O55" s="173">
        <f t="shared" si="35"/>
        <v>5.1555733761024261</v>
      </c>
      <c r="P55" s="64">
        <f t="shared" si="36"/>
        <v>1.4158844819322109</v>
      </c>
    </row>
    <row r="56" spans="1:16" ht="26.25" customHeight="1" thickBot="1" x14ac:dyDescent="0.3">
      <c r="A56" s="17" t="s">
        <v>18</v>
      </c>
      <c r="B56" s="46">
        <v>1973.1799999999998</v>
      </c>
      <c r="C56" s="171">
        <v>1317.49</v>
      </c>
      <c r="D56" s="315">
        <f>SUM(D39:D55)</f>
        <v>0.99999999999999978</v>
      </c>
      <c r="E56" s="316">
        <f>SUM(E39:E55)</f>
        <v>1.0000000000000002</v>
      </c>
      <c r="F56" s="69">
        <f t="shared" si="28"/>
        <v>-0.33230115853596726</v>
      </c>
      <c r="G56" s="2"/>
      <c r="H56" s="46">
        <v>1527.4379999999999</v>
      </c>
      <c r="I56" s="171">
        <v>844.38800000000003</v>
      </c>
      <c r="J56" s="315">
        <f>SUM(J39:J55)</f>
        <v>0.99999999999999989</v>
      </c>
      <c r="K56" s="316">
        <f>SUM(K39:K55)</f>
        <v>1.0000000000000002</v>
      </c>
      <c r="L56" s="69">
        <f t="shared" si="29"/>
        <v>-0.44718672705536977</v>
      </c>
      <c r="M56" s="2"/>
      <c r="N56" s="34">
        <f t="shared" si="26"/>
        <v>7.7409967666406505</v>
      </c>
      <c r="O56" s="166">
        <f t="shared" si="27"/>
        <v>6.4090657234590021</v>
      </c>
      <c r="P56" s="69">
        <f t="shared" si="8"/>
        <v>-0.17206195575762587</v>
      </c>
    </row>
    <row r="58" spans="1:16" ht="15.75" thickBot="1" x14ac:dyDescent="0.3"/>
    <row r="59" spans="1:16" x14ac:dyDescent="0.25">
      <c r="A59" s="466" t="s">
        <v>15</v>
      </c>
      <c r="B59" s="453" t="s">
        <v>1</v>
      </c>
      <c r="C59" s="449"/>
      <c r="D59" s="453" t="s">
        <v>105</v>
      </c>
      <c r="E59" s="449"/>
      <c r="F59" s="148" t="s">
        <v>0</v>
      </c>
      <c r="H59" s="464" t="s">
        <v>19</v>
      </c>
      <c r="I59" s="465"/>
      <c r="J59" s="453" t="s">
        <v>105</v>
      </c>
      <c r="K59" s="454"/>
      <c r="L59" s="148" t="s">
        <v>0</v>
      </c>
      <c r="N59" s="461" t="s">
        <v>22</v>
      </c>
      <c r="O59" s="449"/>
      <c r="P59" s="148" t="s">
        <v>0</v>
      </c>
    </row>
    <row r="60" spans="1:16" x14ac:dyDescent="0.25">
      <c r="A60" s="467"/>
      <c r="B60" s="456" t="str">
        <f>B5</f>
        <v>jan-mar</v>
      </c>
      <c r="C60" s="458"/>
      <c r="D60" s="456" t="str">
        <f>B5</f>
        <v>jan-mar</v>
      </c>
      <c r="E60" s="458"/>
      <c r="F60" s="149" t="str">
        <f>F37</f>
        <v>2022/2021</v>
      </c>
      <c r="H60" s="459" t="str">
        <f>B5</f>
        <v>jan-mar</v>
      </c>
      <c r="I60" s="458"/>
      <c r="J60" s="456" t="str">
        <f>B5</f>
        <v>jan-mar</v>
      </c>
      <c r="K60" s="457"/>
      <c r="L60" s="149" t="str">
        <f>L37</f>
        <v>2022/2021</v>
      </c>
      <c r="N60" s="459" t="str">
        <f>B5</f>
        <v>jan-mar</v>
      </c>
      <c r="O60" s="457"/>
      <c r="P60" s="149" t="str">
        <f>P37</f>
        <v>2022/2021</v>
      </c>
    </row>
    <row r="61" spans="1:16" ht="19.5" customHeight="1" thickBot="1" x14ac:dyDescent="0.3">
      <c r="A61" s="468"/>
      <c r="B61" s="117">
        <f>B6</f>
        <v>2021</v>
      </c>
      <c r="C61" s="152">
        <f>C6</f>
        <v>2022</v>
      </c>
      <c r="D61" s="117">
        <f>B6</f>
        <v>2021</v>
      </c>
      <c r="E61" s="152">
        <f>C6</f>
        <v>2022</v>
      </c>
      <c r="F61" s="150" t="s">
        <v>1</v>
      </c>
      <c r="H61" s="30">
        <f>B6</f>
        <v>2021</v>
      </c>
      <c r="I61" s="152">
        <f>C6</f>
        <v>2022</v>
      </c>
      <c r="J61" s="117">
        <f>B6</f>
        <v>2021</v>
      </c>
      <c r="K61" s="152">
        <f>C6</f>
        <v>2022</v>
      </c>
      <c r="L61" s="321">
        <v>1000</v>
      </c>
      <c r="N61" s="30">
        <f>B6</f>
        <v>2021</v>
      </c>
      <c r="O61" s="152">
        <f>C6</f>
        <v>2022</v>
      </c>
      <c r="P61" s="150"/>
    </row>
    <row r="62" spans="1:16" ht="20.100000000000001" customHeight="1" x14ac:dyDescent="0.25">
      <c r="A62" s="44" t="s">
        <v>164</v>
      </c>
      <c r="B62" s="45">
        <v>449.18</v>
      </c>
      <c r="C62" s="167">
        <v>577.13000000000011</v>
      </c>
      <c r="D62" s="309">
        <f t="shared" ref="D62:D83" si="55">B62/$B$84</f>
        <v>0.1616755690571145</v>
      </c>
      <c r="E62" s="308">
        <f t="shared" ref="E62:E83" si="56">C62/$C$84</f>
        <v>0.15400359171823427</v>
      </c>
      <c r="F62" s="64">
        <f t="shared" ref="F62:F83" si="57">(C62-B62)/B62</f>
        <v>0.28485239770248028</v>
      </c>
      <c r="H62" s="24">
        <v>287.31400000000002</v>
      </c>
      <c r="I62" s="167">
        <v>315.05499999999995</v>
      </c>
      <c r="J62" s="307">
        <f t="shared" ref="J62:J84" si="58">H62/$H$84</f>
        <v>0.22775981824494765</v>
      </c>
      <c r="K62" s="308">
        <f t="shared" ref="K62:K84" si="59">I62/$I$84</f>
        <v>0.17269542557605802</v>
      </c>
      <c r="L62" s="64">
        <f t="shared" ref="L62:L82" si="60">(I62-H62)/H62</f>
        <v>9.6552900311157569E-2</v>
      </c>
      <c r="N62" s="47">
        <f t="shared" ref="N62" si="61">(H62/B62)*10</f>
        <v>6.3964112382563787</v>
      </c>
      <c r="O62" s="163">
        <f t="shared" ref="O62" si="62">(I62/C62)*10</f>
        <v>5.4589953736593122</v>
      </c>
      <c r="P62" s="64">
        <f t="shared" ref="P62" si="63">(O62-N62)/N62</f>
        <v>-0.1465534077906786</v>
      </c>
    </row>
    <row r="63" spans="1:16" ht="20.100000000000001" customHeight="1" x14ac:dyDescent="0.25">
      <c r="A63" s="44" t="s">
        <v>172</v>
      </c>
      <c r="B63" s="24">
        <v>113.36999999999999</v>
      </c>
      <c r="C63" s="160">
        <v>972.7</v>
      </c>
      <c r="D63" s="309">
        <f t="shared" si="55"/>
        <v>4.0805822307326836E-2</v>
      </c>
      <c r="E63" s="259">
        <f t="shared" si="56"/>
        <v>0.25955901385186431</v>
      </c>
      <c r="F63" s="64">
        <f t="shared" si="57"/>
        <v>7.5798712181353105</v>
      </c>
      <c r="H63" s="24">
        <v>51.613</v>
      </c>
      <c r="I63" s="160">
        <v>265.476</v>
      </c>
      <c r="J63" s="258">
        <f t="shared" si="58"/>
        <v>4.0914704814511239E-2</v>
      </c>
      <c r="K63" s="259">
        <f t="shared" si="59"/>
        <v>0.14551900715820915</v>
      </c>
      <c r="L63" s="64">
        <f t="shared" si="60"/>
        <v>4.1435878557727701</v>
      </c>
      <c r="N63" s="47">
        <f t="shared" ref="N63:N64" si="64">(H63/B63)*10</f>
        <v>4.5526153303343042</v>
      </c>
      <c r="O63" s="163">
        <f t="shared" ref="O63:O64" si="65">(I63/C63)*10</f>
        <v>2.7292690449264931</v>
      </c>
      <c r="P63" s="64">
        <f t="shared" si="8"/>
        <v>-0.40050523778250346</v>
      </c>
    </row>
    <row r="64" spans="1:16" ht="20.100000000000001" customHeight="1" x14ac:dyDescent="0.25">
      <c r="A64" s="44" t="s">
        <v>166</v>
      </c>
      <c r="B64" s="24">
        <v>281.64999999999992</v>
      </c>
      <c r="C64" s="160">
        <v>183.22</v>
      </c>
      <c r="D64" s="309">
        <f t="shared" si="55"/>
        <v>0.1013756712786328</v>
      </c>
      <c r="E64" s="259">
        <f t="shared" si="56"/>
        <v>4.8891130377237156E-2</v>
      </c>
      <c r="F64" s="64">
        <f t="shared" si="57"/>
        <v>-0.34947630037280292</v>
      </c>
      <c r="H64" s="24">
        <v>213.02499999999998</v>
      </c>
      <c r="I64" s="160">
        <v>229.16499999999996</v>
      </c>
      <c r="J64" s="258">
        <f t="shared" si="58"/>
        <v>0.16886937386145459</v>
      </c>
      <c r="K64" s="259">
        <f t="shared" si="59"/>
        <v>0.12561535986458661</v>
      </c>
      <c r="L64" s="64">
        <f t="shared" si="60"/>
        <v>7.5765755193052398E-2</v>
      </c>
      <c r="N64" s="47">
        <f t="shared" si="64"/>
        <v>7.5634652938043692</v>
      </c>
      <c r="O64" s="163">
        <f t="shared" si="65"/>
        <v>12.507641087217552</v>
      </c>
      <c r="P64" s="64">
        <f t="shared" si="8"/>
        <v>0.65369187288572816</v>
      </c>
    </row>
    <row r="65" spans="1:16" ht="20.100000000000001" customHeight="1" x14ac:dyDescent="0.25">
      <c r="A65" s="44" t="s">
        <v>181</v>
      </c>
      <c r="B65" s="24">
        <v>48.56</v>
      </c>
      <c r="C65" s="160">
        <v>145.69000000000003</v>
      </c>
      <c r="D65" s="309">
        <f t="shared" si="55"/>
        <v>1.7478439898066432E-2</v>
      </c>
      <c r="E65" s="259">
        <f t="shared" si="56"/>
        <v>3.8876480649818156E-2</v>
      </c>
      <c r="F65" s="64">
        <f t="shared" si="57"/>
        <v>2.0002059308072493</v>
      </c>
      <c r="H65" s="24">
        <v>18.786999999999999</v>
      </c>
      <c r="I65" s="160">
        <v>183.482</v>
      </c>
      <c r="J65" s="258">
        <f t="shared" si="58"/>
        <v>1.4892847913320725E-2</v>
      </c>
      <c r="K65" s="259">
        <f t="shared" si="59"/>
        <v>0.10057450945246475</v>
      </c>
      <c r="L65" s="64">
        <f t="shared" si="60"/>
        <v>8.7664342364400909</v>
      </c>
      <c r="N65" s="47">
        <f t="shared" ref="N65:N67" si="66">(H65/B65)*10</f>
        <v>3.8688220757825365</v>
      </c>
      <c r="O65" s="163">
        <f t="shared" ref="O65:O67" si="67">(I65/C65)*10</f>
        <v>12.59400096094447</v>
      </c>
      <c r="P65" s="64">
        <f t="shared" ref="P65:P67" si="68">(O65-N65)/N65</f>
        <v>2.2552546264090254</v>
      </c>
    </row>
    <row r="66" spans="1:16" ht="20.100000000000001" customHeight="1" x14ac:dyDescent="0.25">
      <c r="A66" s="44" t="s">
        <v>184</v>
      </c>
      <c r="B66" s="24">
        <v>7.6400000000000006</v>
      </c>
      <c r="C66" s="160">
        <v>23.209999999999997</v>
      </c>
      <c r="D66" s="309">
        <f t="shared" si="55"/>
        <v>2.7499028175705835E-3</v>
      </c>
      <c r="E66" s="259">
        <f t="shared" si="56"/>
        <v>6.1934457813321376E-3</v>
      </c>
      <c r="F66" s="64">
        <f t="shared" si="57"/>
        <v>2.0379581151832453</v>
      </c>
      <c r="H66" s="24">
        <v>29.975999999999999</v>
      </c>
      <c r="I66" s="160">
        <v>106.87799999999999</v>
      </c>
      <c r="J66" s="258">
        <f t="shared" si="58"/>
        <v>2.3762602280816631E-2</v>
      </c>
      <c r="K66" s="259">
        <f t="shared" si="59"/>
        <v>5.8584506497969972E-2</v>
      </c>
      <c r="L66" s="64">
        <f t="shared" si="60"/>
        <v>2.5654523618895113</v>
      </c>
      <c r="N66" s="47">
        <f t="shared" si="66"/>
        <v>39.235602094240832</v>
      </c>
      <c r="O66" s="163">
        <f t="shared" si="67"/>
        <v>46.048255062473075</v>
      </c>
      <c r="P66" s="64">
        <f t="shared" si="68"/>
        <v>0.17363446983351463</v>
      </c>
    </row>
    <row r="67" spans="1:16" ht="20.100000000000001" customHeight="1" x14ac:dyDescent="0.25">
      <c r="A67" s="44" t="s">
        <v>171</v>
      </c>
      <c r="B67" s="24">
        <v>105.71</v>
      </c>
      <c r="C67" s="160">
        <v>248.48</v>
      </c>
      <c r="D67" s="309">
        <f t="shared" si="55"/>
        <v>3.8048720791280938E-2</v>
      </c>
      <c r="E67" s="259">
        <f t="shared" si="56"/>
        <v>6.6305360092434706E-2</v>
      </c>
      <c r="F67" s="64">
        <f t="shared" si="57"/>
        <v>1.3505817803424462</v>
      </c>
      <c r="H67" s="24">
        <v>66.781999999999996</v>
      </c>
      <c r="I67" s="160">
        <v>103.48599999999999</v>
      </c>
      <c r="J67" s="258">
        <f t="shared" si="58"/>
        <v>5.293948844133628E-2</v>
      </c>
      <c r="K67" s="259">
        <f t="shared" si="59"/>
        <v>5.6725202936515659E-2</v>
      </c>
      <c r="L67" s="64">
        <f t="shared" si="60"/>
        <v>0.54960917612530313</v>
      </c>
      <c r="N67" s="47">
        <f t="shared" si="66"/>
        <v>6.3174723299593225</v>
      </c>
      <c r="O67" s="163">
        <f t="shared" si="67"/>
        <v>4.1647617514488084</v>
      </c>
      <c r="P67" s="64">
        <f t="shared" si="68"/>
        <v>-0.34075504665081374</v>
      </c>
    </row>
    <row r="68" spans="1:16" ht="20.100000000000001" customHeight="1" x14ac:dyDescent="0.25">
      <c r="A68" s="44" t="s">
        <v>210</v>
      </c>
      <c r="B68" s="24">
        <v>32.409999999999997</v>
      </c>
      <c r="C68" s="160">
        <v>373.17</v>
      </c>
      <c r="D68" s="309">
        <f t="shared" si="55"/>
        <v>1.1665490879249032E-2</v>
      </c>
      <c r="E68" s="259">
        <f t="shared" si="56"/>
        <v>9.9578119871594747E-2</v>
      </c>
      <c r="F68" s="64">
        <f t="shared" si="57"/>
        <v>10.514038876889849</v>
      </c>
      <c r="H68" s="24">
        <v>10.898</v>
      </c>
      <c r="I68" s="160">
        <v>98.015000000000015</v>
      </c>
      <c r="J68" s="258">
        <f t="shared" si="58"/>
        <v>8.6390725799419428E-3</v>
      </c>
      <c r="K68" s="259">
        <f t="shared" si="59"/>
        <v>5.3726308542436506E-2</v>
      </c>
      <c r="L68" s="64">
        <f t="shared" si="60"/>
        <v>7.993852082951002</v>
      </c>
      <c r="N68" s="47">
        <f t="shared" ref="N68:N69" si="69">(H68/B68)*10</f>
        <v>3.3625424251774145</v>
      </c>
      <c r="O68" s="163">
        <f t="shared" ref="O68:O69" si="70">(I68/C68)*10</f>
        <v>2.6265509017337947</v>
      </c>
      <c r="P68" s="64">
        <f t="shared" ref="P68:P69" si="71">(O68-N68)/N68</f>
        <v>-0.21887947581948722</v>
      </c>
    </row>
    <row r="69" spans="1:16" ht="20.100000000000001" customHeight="1" x14ac:dyDescent="0.25">
      <c r="A69" s="44" t="s">
        <v>167</v>
      </c>
      <c r="B69" s="24">
        <v>218.36</v>
      </c>
      <c r="C69" s="160">
        <v>102.90999999999998</v>
      </c>
      <c r="D69" s="309">
        <f t="shared" si="55"/>
        <v>7.8595389953496422E-2</v>
      </c>
      <c r="E69" s="259">
        <f t="shared" si="56"/>
        <v>2.7460900704734607E-2</v>
      </c>
      <c r="F69" s="64">
        <f t="shared" si="57"/>
        <v>-0.52871405019234308</v>
      </c>
      <c r="H69" s="24">
        <v>75.756000000000014</v>
      </c>
      <c r="I69" s="160">
        <v>84.749000000000009</v>
      </c>
      <c r="J69" s="258">
        <f t="shared" si="58"/>
        <v>6.0053365972296005E-2</v>
      </c>
      <c r="K69" s="259">
        <f t="shared" si="59"/>
        <v>4.6454633705687406E-2</v>
      </c>
      <c r="L69" s="64">
        <f t="shared" si="60"/>
        <v>0.11871006916943863</v>
      </c>
      <c r="N69" s="47">
        <f t="shared" si="69"/>
        <v>3.4693167246748491</v>
      </c>
      <c r="O69" s="163">
        <f t="shared" si="70"/>
        <v>8.2352541055291049</v>
      </c>
      <c r="P69" s="64">
        <f t="shared" si="71"/>
        <v>1.3737394879393516</v>
      </c>
    </row>
    <row r="70" spans="1:16" ht="20.100000000000001" customHeight="1" x14ac:dyDescent="0.25">
      <c r="A70" s="44" t="s">
        <v>178</v>
      </c>
      <c r="B70" s="24">
        <v>44.82</v>
      </c>
      <c r="C70" s="160">
        <v>91.820000000000007</v>
      </c>
      <c r="D70" s="309">
        <f t="shared" si="55"/>
        <v>1.6132283283182402E-2</v>
      </c>
      <c r="E70" s="259">
        <f t="shared" si="56"/>
        <v>2.450160239732516E-2</v>
      </c>
      <c r="F70" s="64">
        <f t="shared" si="57"/>
        <v>1.0486390004462296</v>
      </c>
      <c r="H70" s="24">
        <v>38.397999999999996</v>
      </c>
      <c r="I70" s="160">
        <v>68.335999999999999</v>
      </c>
      <c r="J70" s="258">
        <f t="shared" si="58"/>
        <v>3.0438897864251298E-2</v>
      </c>
      <c r="K70" s="259">
        <f t="shared" si="59"/>
        <v>3.7457950523449884E-2</v>
      </c>
      <c r="L70" s="64">
        <f t="shared" si="60"/>
        <v>0.77967602479295806</v>
      </c>
      <c r="N70" s="47">
        <f t="shared" ref="N70:N71" si="72">(H70/B70)*10</f>
        <v>8.5671575189647466</v>
      </c>
      <c r="O70" s="163">
        <f t="shared" ref="O70:O71" si="73">(I70/C70)*10</f>
        <v>7.4423872794598118</v>
      </c>
      <c r="P70" s="64">
        <f t="shared" ref="P70:P71" si="74">(O70-N70)/N70</f>
        <v>-0.13128861434088021</v>
      </c>
    </row>
    <row r="71" spans="1:16" ht="20.100000000000001" customHeight="1" x14ac:dyDescent="0.25">
      <c r="A71" s="44" t="s">
        <v>183</v>
      </c>
      <c r="B71" s="24">
        <v>108.16</v>
      </c>
      <c r="C71" s="160">
        <v>118.56</v>
      </c>
      <c r="D71" s="309">
        <f t="shared" si="55"/>
        <v>3.8930561354507107E-2</v>
      </c>
      <c r="E71" s="259">
        <f t="shared" si="56"/>
        <v>3.1637006972629826E-2</v>
      </c>
      <c r="F71" s="64">
        <f t="shared" si="57"/>
        <v>9.6153846153846215E-2</v>
      </c>
      <c r="H71" s="24">
        <v>48.099999999999994</v>
      </c>
      <c r="I71" s="160">
        <v>45.308999999999997</v>
      </c>
      <c r="J71" s="258">
        <f t="shared" si="58"/>
        <v>3.8129876224555638E-2</v>
      </c>
      <c r="K71" s="259">
        <f t="shared" si="59"/>
        <v>2.4835844653871907E-2</v>
      </c>
      <c r="L71" s="64">
        <f t="shared" si="60"/>
        <v>-5.8024948024947967E-2</v>
      </c>
      <c r="N71" s="47">
        <f t="shared" si="72"/>
        <v>4.4471153846153841</v>
      </c>
      <c r="O71" s="163">
        <f t="shared" si="73"/>
        <v>3.8216093117408905</v>
      </c>
      <c r="P71" s="64">
        <f t="shared" si="74"/>
        <v>-0.14065433854907536</v>
      </c>
    </row>
    <row r="72" spans="1:16" ht="20.100000000000001" customHeight="1" x14ac:dyDescent="0.25">
      <c r="A72" s="44" t="s">
        <v>165</v>
      </c>
      <c r="B72" s="24">
        <v>72.299999999999983</v>
      </c>
      <c r="C72" s="160">
        <v>104.07000000000001</v>
      </c>
      <c r="D72" s="309">
        <f t="shared" si="55"/>
        <v>2.6023294988266117E-2</v>
      </c>
      <c r="E72" s="259">
        <f t="shared" si="56"/>
        <v>2.7770439571875728E-2</v>
      </c>
      <c r="F72" s="64">
        <f t="shared" si="57"/>
        <v>0.4394190871369299</v>
      </c>
      <c r="H72" s="24">
        <v>35.085999999999999</v>
      </c>
      <c r="I72" s="160">
        <v>42.899999999999991</v>
      </c>
      <c r="J72" s="258">
        <f t="shared" si="58"/>
        <v>2.7813406179101025E-2</v>
      </c>
      <c r="K72" s="259">
        <f t="shared" si="59"/>
        <v>2.3515366387497069E-2</v>
      </c>
      <c r="L72" s="64">
        <f t="shared" si="60"/>
        <v>0.2227099127857263</v>
      </c>
      <c r="N72" s="47">
        <f t="shared" ref="N72:N82" si="75">(H72/B72)*10</f>
        <v>4.8528354080221305</v>
      </c>
      <c r="O72" s="163">
        <f t="shared" ref="O72:O82" si="76">(I72/C72)*10</f>
        <v>4.1222254251945794</v>
      </c>
      <c r="P72" s="64">
        <f t="shared" ref="P72:P82" si="77">(O72-N72)/N72</f>
        <v>-0.15055321711916989</v>
      </c>
    </row>
    <row r="73" spans="1:16" ht="20.100000000000001" customHeight="1" x14ac:dyDescent="0.25">
      <c r="A73" s="44" t="s">
        <v>215</v>
      </c>
      <c r="B73" s="24"/>
      <c r="C73" s="160">
        <v>94.05</v>
      </c>
      <c r="D73" s="309">
        <f t="shared" si="55"/>
        <v>0</v>
      </c>
      <c r="E73" s="259">
        <f t="shared" si="56"/>
        <v>2.5096664185018852E-2</v>
      </c>
      <c r="F73" s="64"/>
      <c r="H73" s="24"/>
      <c r="I73" s="160">
        <v>28.834</v>
      </c>
      <c r="J73" s="258">
        <f t="shared" si="58"/>
        <v>0</v>
      </c>
      <c r="K73" s="259">
        <f t="shared" si="59"/>
        <v>1.5805176559838943E-2</v>
      </c>
      <c r="L73" s="64"/>
      <c r="N73" s="47"/>
      <c r="O73" s="163">
        <f t="shared" si="76"/>
        <v>3.0658160552897398</v>
      </c>
      <c r="P73" s="64"/>
    </row>
    <row r="74" spans="1:16" ht="20.100000000000001" customHeight="1" x14ac:dyDescent="0.25">
      <c r="A74" s="44" t="s">
        <v>233</v>
      </c>
      <c r="B74" s="24">
        <v>156.24</v>
      </c>
      <c r="C74" s="160">
        <v>156.24</v>
      </c>
      <c r="D74" s="309">
        <f t="shared" si="55"/>
        <v>5.6236232489165969E-2</v>
      </c>
      <c r="E74" s="259">
        <f t="shared" si="56"/>
        <v>4.1691683277696394E-2</v>
      </c>
      <c r="F74" s="64">
        <f t="shared" si="57"/>
        <v>0</v>
      </c>
      <c r="H74" s="24">
        <v>28.35</v>
      </c>
      <c r="I74" s="160">
        <v>28.096</v>
      </c>
      <c r="J74" s="258">
        <f t="shared" si="58"/>
        <v>2.2473638065824378E-2</v>
      </c>
      <c r="K74" s="259">
        <f t="shared" si="59"/>
        <v>1.5400646480725356E-2</v>
      </c>
      <c r="L74" s="64">
        <f t="shared" si="60"/>
        <v>-8.9594356261023401E-3</v>
      </c>
      <c r="N74" s="47">
        <f t="shared" si="75"/>
        <v>1.814516129032258</v>
      </c>
      <c r="O74" s="163">
        <f t="shared" si="76"/>
        <v>1.7982590885816689</v>
      </c>
      <c r="P74" s="64">
        <f t="shared" si="77"/>
        <v>-8.9594356261024199E-3</v>
      </c>
    </row>
    <row r="75" spans="1:16" ht="20.100000000000001" customHeight="1" x14ac:dyDescent="0.25">
      <c r="A75" s="44" t="s">
        <v>204</v>
      </c>
      <c r="B75" s="24">
        <v>40.750000000000007</v>
      </c>
      <c r="C75" s="160">
        <v>75.060000000000016</v>
      </c>
      <c r="D75" s="309">
        <f t="shared" si="55"/>
        <v>1.4667348143455668E-2</v>
      </c>
      <c r="E75" s="259">
        <f t="shared" si="56"/>
        <v>2.0029299454838018E-2</v>
      </c>
      <c r="F75" s="64">
        <f t="shared" si="57"/>
        <v>0.84196319018404919</v>
      </c>
      <c r="H75" s="24">
        <v>8.5149999999999988</v>
      </c>
      <c r="I75" s="160">
        <v>17.015000000000001</v>
      </c>
      <c r="J75" s="258">
        <f t="shared" si="58"/>
        <v>6.7500186289416063E-3</v>
      </c>
      <c r="K75" s="259">
        <f t="shared" si="59"/>
        <v>9.326665712896566E-3</v>
      </c>
      <c r="L75" s="64">
        <f t="shared" si="60"/>
        <v>0.9982384028185558</v>
      </c>
      <c r="N75" s="47">
        <f t="shared" si="75"/>
        <v>2.0895705521472383</v>
      </c>
      <c r="O75" s="163">
        <f t="shared" si="76"/>
        <v>2.2668531841193706</v>
      </c>
      <c r="P75" s="64">
        <f t="shared" si="77"/>
        <v>8.484165887098527E-2</v>
      </c>
    </row>
    <row r="76" spans="1:16" ht="20.100000000000001" customHeight="1" x14ac:dyDescent="0.25">
      <c r="A76" s="44" t="s">
        <v>232</v>
      </c>
      <c r="B76" s="24"/>
      <c r="C76" s="160">
        <v>36</v>
      </c>
      <c r="D76" s="309">
        <f t="shared" si="55"/>
        <v>0</v>
      </c>
      <c r="E76" s="259">
        <f t="shared" si="56"/>
        <v>9.6063786354139147E-3</v>
      </c>
      <c r="F76" s="64"/>
      <c r="H76" s="24"/>
      <c r="I76" s="160">
        <v>16.935000000000002</v>
      </c>
      <c r="J76" s="258">
        <f t="shared" si="58"/>
        <v>0</v>
      </c>
      <c r="K76" s="259">
        <f t="shared" si="59"/>
        <v>9.2828142138056645E-3</v>
      </c>
      <c r="L76" s="64"/>
      <c r="N76" s="47"/>
      <c r="O76" s="163">
        <f t="shared" si="76"/>
        <v>4.7041666666666675</v>
      </c>
      <c r="P76" s="64"/>
    </row>
    <row r="77" spans="1:16" ht="20.100000000000001" customHeight="1" x14ac:dyDescent="0.25">
      <c r="A77" s="44" t="s">
        <v>201</v>
      </c>
      <c r="B77" s="24">
        <v>17.47</v>
      </c>
      <c r="C77" s="160">
        <v>23.990000000000002</v>
      </c>
      <c r="D77" s="309">
        <f t="shared" si="55"/>
        <v>6.2880631181882318E-3</v>
      </c>
      <c r="E77" s="259">
        <f t="shared" si="56"/>
        <v>6.4015839850994401E-3</v>
      </c>
      <c r="F77" s="64">
        <f t="shared" si="57"/>
        <v>0.37321121923297101</v>
      </c>
      <c r="H77" s="24">
        <v>10.113999999999999</v>
      </c>
      <c r="I77" s="160">
        <v>16.888000000000002</v>
      </c>
      <c r="J77" s="258">
        <f t="shared" si="58"/>
        <v>8.0175793791092669E-3</v>
      </c>
      <c r="K77" s="259">
        <f t="shared" si="59"/>
        <v>9.2570514580897576E-3</v>
      </c>
      <c r="L77" s="64">
        <f t="shared" si="60"/>
        <v>0.66976468261815336</v>
      </c>
      <c r="N77" s="47">
        <f t="shared" si="75"/>
        <v>5.7893531768746422</v>
      </c>
      <c r="O77" s="163">
        <f t="shared" si="76"/>
        <v>7.0395998332638596</v>
      </c>
      <c r="P77" s="64">
        <f t="shared" si="77"/>
        <v>0.21595619030175625</v>
      </c>
    </row>
    <row r="78" spans="1:16" ht="20.100000000000001" customHeight="1" x14ac:dyDescent="0.25">
      <c r="A78" s="44" t="s">
        <v>199</v>
      </c>
      <c r="B78" s="24">
        <v>68.239999999999995</v>
      </c>
      <c r="C78" s="160">
        <v>52.23</v>
      </c>
      <c r="D78" s="309">
        <f t="shared" si="55"/>
        <v>2.4561959197777043E-2</v>
      </c>
      <c r="E78" s="259">
        <f t="shared" si="56"/>
        <v>1.3937254336879689E-2</v>
      </c>
      <c r="F78" s="64">
        <f t="shared" si="57"/>
        <v>-0.2346131301289566</v>
      </c>
      <c r="H78" s="24">
        <v>18.936</v>
      </c>
      <c r="I78" s="160">
        <v>12.118999999999998</v>
      </c>
      <c r="J78" s="258">
        <f t="shared" si="58"/>
        <v>1.5010963330315711E-2</v>
      </c>
      <c r="K78" s="259">
        <f t="shared" si="59"/>
        <v>6.6429539685332632E-3</v>
      </c>
      <c r="L78" s="64">
        <f t="shared" si="60"/>
        <v>-0.36000211237853835</v>
      </c>
      <c r="N78" s="47">
        <f t="shared" si="75"/>
        <v>2.7749120750293081</v>
      </c>
      <c r="O78" s="163">
        <f t="shared" si="76"/>
        <v>2.3203139957878611</v>
      </c>
      <c r="P78" s="64">
        <f t="shared" si="77"/>
        <v>-0.16382431837471667</v>
      </c>
    </row>
    <row r="79" spans="1:16" ht="20.100000000000001" customHeight="1" x14ac:dyDescent="0.25">
      <c r="A79" s="44" t="s">
        <v>234</v>
      </c>
      <c r="B79" s="24">
        <v>1.8</v>
      </c>
      <c r="C79" s="160">
        <v>29.029999999999998</v>
      </c>
      <c r="D79" s="309">
        <f t="shared" si="55"/>
        <v>6.4788286277840971E-4</v>
      </c>
      <c r="E79" s="259">
        <f t="shared" si="56"/>
        <v>7.7464769940573872E-3</v>
      </c>
      <c r="F79" s="64">
        <f t="shared" si="57"/>
        <v>15.127777777777776</v>
      </c>
      <c r="H79" s="24">
        <v>0.68600000000000005</v>
      </c>
      <c r="I79" s="160">
        <v>12.003</v>
      </c>
      <c r="J79" s="258">
        <f t="shared" si="58"/>
        <v>5.4380655072858988E-4</v>
      </c>
      <c r="K79" s="259">
        <f t="shared" si="59"/>
        <v>6.5793692948514539E-3</v>
      </c>
      <c r="L79" s="64">
        <f t="shared" si="60"/>
        <v>16.497084548104954</v>
      </c>
      <c r="N79" s="47">
        <f t="shared" si="75"/>
        <v>3.8111111111111113</v>
      </c>
      <c r="O79" s="163">
        <f t="shared" si="76"/>
        <v>4.1346882535308307</v>
      </c>
      <c r="P79" s="64">
        <f t="shared" si="77"/>
        <v>8.4903623375436554E-2</v>
      </c>
    </row>
    <row r="80" spans="1:16" ht="20.100000000000001" customHeight="1" x14ac:dyDescent="0.25">
      <c r="A80" s="44" t="s">
        <v>217</v>
      </c>
      <c r="B80" s="24">
        <v>2.7199999999999998</v>
      </c>
      <c r="C80" s="160">
        <v>7.21</v>
      </c>
      <c r="D80" s="309">
        <f t="shared" si="55"/>
        <v>9.7902299264293006E-4</v>
      </c>
      <c r="E80" s="259">
        <f t="shared" si="56"/>
        <v>1.9239441655926203E-3</v>
      </c>
      <c r="F80" s="64">
        <f t="shared" si="57"/>
        <v>1.6507352941176472</v>
      </c>
      <c r="H80" s="24">
        <v>2.4469999999999996</v>
      </c>
      <c r="I80" s="160">
        <v>11.667000000000002</v>
      </c>
      <c r="J80" s="258">
        <f t="shared" si="58"/>
        <v>1.9397880898438182E-3</v>
      </c>
      <c r="K80" s="259">
        <f t="shared" si="59"/>
        <v>6.3951929986696592E-3</v>
      </c>
      <c r="L80" s="64">
        <f t="shared" si="60"/>
        <v>3.767879035553741</v>
      </c>
      <c r="N80" s="47">
        <f t="shared" si="75"/>
        <v>8.9963235294117645</v>
      </c>
      <c r="O80" s="163">
        <f t="shared" si="76"/>
        <v>16.181692094313455</v>
      </c>
      <c r="P80" s="64">
        <f t="shared" si="77"/>
        <v>0.79870055155425412</v>
      </c>
    </row>
    <row r="81" spans="1:16" ht="20.100000000000001" customHeight="1" x14ac:dyDescent="0.25">
      <c r="A81" s="44" t="s">
        <v>200</v>
      </c>
      <c r="B81" s="24">
        <v>1.8</v>
      </c>
      <c r="C81" s="160">
        <v>19.71</v>
      </c>
      <c r="D81" s="309">
        <f t="shared" si="55"/>
        <v>6.4788286277840971E-4</v>
      </c>
      <c r="E81" s="259">
        <f t="shared" si="56"/>
        <v>5.2594923028891193E-3</v>
      </c>
      <c r="F81" s="64">
        <f t="shared" si="57"/>
        <v>9.9499999999999993</v>
      </c>
      <c r="H81" s="24">
        <v>0.77600000000000002</v>
      </c>
      <c r="I81" s="160">
        <v>10.013</v>
      </c>
      <c r="J81" s="258">
        <f t="shared" si="58"/>
        <v>6.1515143347723867E-4</v>
      </c>
      <c r="K81" s="259">
        <f t="shared" si="59"/>
        <v>5.4885632549652261E-3</v>
      </c>
      <c r="L81" s="64">
        <f t="shared" si="60"/>
        <v>11.903350515463917</v>
      </c>
      <c r="N81" s="47">
        <f t="shared" si="75"/>
        <v>4.3111111111111109</v>
      </c>
      <c r="O81" s="163">
        <f t="shared" si="76"/>
        <v>5.0801623541349556</v>
      </c>
      <c r="P81" s="64">
        <f t="shared" si="77"/>
        <v>0.17838817492821143</v>
      </c>
    </row>
    <row r="82" spans="1:16" ht="20.100000000000001" customHeight="1" x14ac:dyDescent="0.25">
      <c r="A82" s="44" t="s">
        <v>185</v>
      </c>
      <c r="B82" s="24">
        <v>250.01999999999998</v>
      </c>
      <c r="C82" s="160">
        <v>23.19</v>
      </c>
      <c r="D82" s="309">
        <f t="shared" si="55"/>
        <v>8.99909296399211E-2</v>
      </c>
      <c r="E82" s="259">
        <f t="shared" si="56"/>
        <v>6.1881089043124638E-3</v>
      </c>
      <c r="F82" s="64">
        <f t="shared" si="57"/>
        <v>-0.90724742020638349</v>
      </c>
      <c r="H82" s="24">
        <v>43.637000000000008</v>
      </c>
      <c r="I82" s="160">
        <v>9.8680000000000003</v>
      </c>
      <c r="J82" s="258">
        <f t="shared" si="58"/>
        <v>3.4591962761142098E-2</v>
      </c>
      <c r="K82" s="259">
        <f t="shared" si="59"/>
        <v>5.4090824128629634E-3</v>
      </c>
      <c r="L82" s="64">
        <f t="shared" si="60"/>
        <v>-0.77386163118454521</v>
      </c>
      <c r="N82" s="47">
        <f t="shared" si="75"/>
        <v>1.7453403727701788</v>
      </c>
      <c r="O82" s="163">
        <f t="shared" si="76"/>
        <v>4.2552824493316086</v>
      </c>
      <c r="P82" s="64">
        <f t="shared" si="77"/>
        <v>1.4380817150168173</v>
      </c>
    </row>
    <row r="83" spans="1:16" ht="20.100000000000001" customHeight="1" thickBot="1" x14ac:dyDescent="0.3">
      <c r="A83" s="13" t="s">
        <v>17</v>
      </c>
      <c r="B83" s="24">
        <f>B84-SUM(B62:B82)</f>
        <v>757.08000000000015</v>
      </c>
      <c r="C83" s="160">
        <f>C84-SUM(C62:C82)</f>
        <v>289.83999999999878</v>
      </c>
      <c r="D83" s="309">
        <f t="shared" si="55"/>
        <v>0.27249953208459921</v>
      </c>
      <c r="E83" s="259">
        <f t="shared" si="56"/>
        <v>7.7342021769121042E-2</v>
      </c>
      <c r="F83" s="64">
        <f t="shared" si="57"/>
        <v>-0.61716066994241203</v>
      </c>
      <c r="H83" s="24">
        <f>H84-SUM(H62:H82)</f>
        <v>272.28199999999958</v>
      </c>
      <c r="I83" s="160">
        <f>I84-SUM(I62:I82)</f>
        <v>118.04999999999927</v>
      </c>
      <c r="J83" s="258">
        <f t="shared" si="58"/>
        <v>0.21584363738408407</v>
      </c>
      <c r="K83" s="259">
        <f t="shared" si="59"/>
        <v>6.4708368346014275E-2</v>
      </c>
      <c r="L83" s="64">
        <f t="shared" ref="L83" si="78">(I83-H83)/H83</f>
        <v>-0.56644214454132313</v>
      </c>
      <c r="N83" s="47">
        <f t="shared" ref="N83:O84" si="79">(H83/B83)*10</f>
        <v>3.5964759338511061</v>
      </c>
      <c r="O83" s="163">
        <f t="shared" ref="O83" si="80">(I83/C83)*10</f>
        <v>4.0729367927132127</v>
      </c>
      <c r="P83" s="64">
        <f t="shared" ref="P83" si="81">(O83-N83)/N83</f>
        <v>0.13247992413281975</v>
      </c>
    </row>
    <row r="84" spans="1:16" ht="26.25" customHeight="1" thickBot="1" x14ac:dyDescent="0.3">
      <c r="A84" s="17" t="s">
        <v>18</v>
      </c>
      <c r="B84" s="22">
        <v>2778.2799999999997</v>
      </c>
      <c r="C84" s="165">
        <v>3747.5099999999998</v>
      </c>
      <c r="D84" s="305">
        <f>SUM(D62:D83)</f>
        <v>1</v>
      </c>
      <c r="E84" s="306">
        <f>SUM(E62:E83)</f>
        <v>0.99999999999999978</v>
      </c>
      <c r="F84" s="69">
        <f>(C84-B84)/B84</f>
        <v>0.34885972616151006</v>
      </c>
      <c r="G84" s="2"/>
      <c r="H84" s="22">
        <v>1261.4779999999998</v>
      </c>
      <c r="I84" s="165">
        <v>1824.338999999999</v>
      </c>
      <c r="J84" s="317">
        <f t="shared" si="58"/>
        <v>1</v>
      </c>
      <c r="K84" s="306">
        <f t="shared" si="59"/>
        <v>1</v>
      </c>
      <c r="L84" s="69">
        <f>(I84-H84)/H84</f>
        <v>0.44619168943096849</v>
      </c>
      <c r="M84" s="2"/>
      <c r="N84" s="43">
        <f t="shared" si="79"/>
        <v>4.5404998776221257</v>
      </c>
      <c r="O84" s="170">
        <f t="shared" si="79"/>
        <v>4.8681364425978826</v>
      </c>
      <c r="P84" s="69">
        <f>(O84-N84)/N84</f>
        <v>7.2158699219554034E-2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F39:F56 L39:L56 P39:P56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148</v>
      </c>
    </row>
    <row r="2" spans="1:18" ht="15.75" thickBot="1" x14ac:dyDescent="0.3"/>
    <row r="3" spans="1:18" x14ac:dyDescent="0.25">
      <c r="A3" s="436" t="s">
        <v>16</v>
      </c>
      <c r="B3" s="450"/>
      <c r="C3" s="450"/>
      <c r="D3" s="453" t="s">
        <v>1</v>
      </c>
      <c r="E3" s="449"/>
      <c r="F3" s="453" t="s">
        <v>105</v>
      </c>
      <c r="G3" s="449"/>
      <c r="H3" s="148" t="s">
        <v>0</v>
      </c>
      <c r="J3" s="455" t="s">
        <v>19</v>
      </c>
      <c r="K3" s="449"/>
      <c r="L3" s="447" t="s">
        <v>105</v>
      </c>
      <c r="M3" s="448"/>
      <c r="N3" s="148" t="s">
        <v>0</v>
      </c>
      <c r="P3" s="461" t="s">
        <v>22</v>
      </c>
      <c r="Q3" s="449"/>
      <c r="R3" s="148" t="s">
        <v>0</v>
      </c>
    </row>
    <row r="4" spans="1:18" x14ac:dyDescent="0.25">
      <c r="A4" s="451"/>
      <c r="B4" s="452"/>
      <c r="C4" s="452"/>
      <c r="D4" s="456" t="s">
        <v>154</v>
      </c>
      <c r="E4" s="458"/>
      <c r="F4" s="456" t="str">
        <f>D4</f>
        <v>jan-mar</v>
      </c>
      <c r="G4" s="458"/>
      <c r="H4" s="149" t="s">
        <v>139</v>
      </c>
      <c r="J4" s="459" t="str">
        <f>D4</f>
        <v>jan-mar</v>
      </c>
      <c r="K4" s="458"/>
      <c r="L4" s="460" t="str">
        <f>D4</f>
        <v>jan-mar</v>
      </c>
      <c r="M4" s="446"/>
      <c r="N4" s="149" t="str">
        <f>H4</f>
        <v>2022/2021</v>
      </c>
      <c r="P4" s="459" t="str">
        <f>D4</f>
        <v>jan-mar</v>
      </c>
      <c r="Q4" s="457"/>
      <c r="R4" s="149" t="str">
        <f>N4</f>
        <v>2022/2021</v>
      </c>
    </row>
    <row r="5" spans="1:18" ht="19.5" customHeight="1" thickBot="1" x14ac:dyDescent="0.3">
      <c r="A5" s="437"/>
      <c r="B5" s="463"/>
      <c r="C5" s="463"/>
      <c r="D5" s="117">
        <v>2021</v>
      </c>
      <c r="E5" s="181">
        <v>2022</v>
      </c>
      <c r="F5" s="117">
        <f>D5</f>
        <v>2021</v>
      </c>
      <c r="G5" s="152">
        <f>E5</f>
        <v>2022</v>
      </c>
      <c r="H5" s="192" t="s">
        <v>1</v>
      </c>
      <c r="J5" s="30">
        <f>D5</f>
        <v>2021</v>
      </c>
      <c r="K5" s="152">
        <f>E5</f>
        <v>2022</v>
      </c>
      <c r="L5" s="180">
        <f>F5</f>
        <v>2021</v>
      </c>
      <c r="M5" s="164">
        <f>G5</f>
        <v>2022</v>
      </c>
      <c r="N5" s="321">
        <v>1000</v>
      </c>
      <c r="P5" s="30">
        <f>D5</f>
        <v>2021</v>
      </c>
      <c r="Q5" s="152">
        <f>E5</f>
        <v>2022</v>
      </c>
      <c r="R5" s="192"/>
    </row>
    <row r="6" spans="1:18" ht="24" customHeight="1" x14ac:dyDescent="0.25">
      <c r="A6" s="182" t="s">
        <v>20</v>
      </c>
      <c r="B6" s="11"/>
      <c r="C6" s="11"/>
      <c r="D6" s="184">
        <v>104261.81000000004</v>
      </c>
      <c r="E6" s="185">
        <v>106174.34999999999</v>
      </c>
      <c r="F6" s="309">
        <f>D6/D8</f>
        <v>0.7657640659147924</v>
      </c>
      <c r="G6" s="308">
        <f>E6/E8</f>
        <v>0.78848678230368618</v>
      </c>
      <c r="H6" s="191">
        <f>(E6-D6)/D6</f>
        <v>1.8343629369180808E-2</v>
      </c>
      <c r="I6" s="2"/>
      <c r="J6" s="133">
        <v>44733.078000000001</v>
      </c>
      <c r="K6" s="167">
        <v>45725.639000000003</v>
      </c>
      <c r="L6" s="309">
        <f>J6/J8</f>
        <v>0.66543644517339418</v>
      </c>
      <c r="M6" s="308">
        <f>K6/K8</f>
        <v>0.66466407765516944</v>
      </c>
      <c r="N6" s="191">
        <f>(K6-J6)/J6</f>
        <v>2.2188524563411475E-2</v>
      </c>
      <c r="P6" s="39">
        <f t="shared" ref="P6:Q8" si="0">(J6/D6)*10</f>
        <v>4.2904566878322932</v>
      </c>
      <c r="Q6" s="173">
        <f t="shared" si="0"/>
        <v>4.3066558919362361</v>
      </c>
      <c r="R6" s="191">
        <f>(Q6-P6)/P6</f>
        <v>3.7756363209268066E-3</v>
      </c>
    </row>
    <row r="7" spans="1:18" ht="24" customHeight="1" thickBot="1" x14ac:dyDescent="0.3">
      <c r="A7" s="182" t="s">
        <v>21</v>
      </c>
      <c r="B7" s="11"/>
      <c r="C7" s="11"/>
      <c r="D7" s="186">
        <v>31892.15</v>
      </c>
      <c r="E7" s="187">
        <v>28481.490000000009</v>
      </c>
      <c r="F7" s="309">
        <f>D7/D8</f>
        <v>0.23423593408520757</v>
      </c>
      <c r="G7" s="259">
        <f>E7/E8</f>
        <v>0.21151321769631387</v>
      </c>
      <c r="H7" s="67">
        <f t="shared" ref="H7:H8" si="1">(E7-D7)/D7</f>
        <v>-0.10694355821103288</v>
      </c>
      <c r="J7" s="228">
        <v>22490.588999999993</v>
      </c>
      <c r="K7" s="162">
        <v>23069.471999999998</v>
      </c>
      <c r="L7" s="309">
        <f>J7/J8</f>
        <v>0.33456355482660588</v>
      </c>
      <c r="M7" s="259">
        <f>K7/K8</f>
        <v>0.33533592234483051</v>
      </c>
      <c r="N7" s="120">
        <f t="shared" ref="N7:N8" si="2">(K7-J7)/J7</f>
        <v>2.5738899056845753E-2</v>
      </c>
      <c r="P7" s="39">
        <f t="shared" si="0"/>
        <v>7.0520767649719414</v>
      </c>
      <c r="Q7" s="173">
        <f t="shared" si="0"/>
        <v>8.0998121938142944</v>
      </c>
      <c r="R7" s="120">
        <f t="shared" ref="R7:R8" si="3">(Q7-P7)/P7</f>
        <v>0.1485711888512776</v>
      </c>
    </row>
    <row r="8" spans="1:18" ht="26.25" customHeight="1" thickBot="1" x14ac:dyDescent="0.3">
      <c r="A8" s="17" t="s">
        <v>12</v>
      </c>
      <c r="B8" s="183"/>
      <c r="C8" s="183"/>
      <c r="D8" s="188">
        <v>136153.96000000005</v>
      </c>
      <c r="E8" s="165">
        <v>134655.84</v>
      </c>
      <c r="F8" s="305">
        <f>SUM(F6:F7)</f>
        <v>1</v>
      </c>
      <c r="G8" s="306">
        <f>SUM(G6:G7)</f>
        <v>1</v>
      </c>
      <c r="H8" s="190">
        <f t="shared" si="1"/>
        <v>-1.1003132042579246E-2</v>
      </c>
      <c r="I8" s="2"/>
      <c r="J8" s="22">
        <v>67223.666999999987</v>
      </c>
      <c r="K8" s="165">
        <v>68795.111000000004</v>
      </c>
      <c r="L8" s="305">
        <f>SUM(L6:L7)</f>
        <v>1</v>
      </c>
      <c r="M8" s="306">
        <f>SUM(M6:M7)</f>
        <v>1</v>
      </c>
      <c r="N8" s="190">
        <f t="shared" si="2"/>
        <v>2.3376350474900724E-2</v>
      </c>
      <c r="O8" s="2"/>
      <c r="P8" s="34">
        <f t="shared" si="0"/>
        <v>4.9373273461895604</v>
      </c>
      <c r="Q8" s="166">
        <f t="shared" si="0"/>
        <v>5.1089585865715144</v>
      </c>
      <c r="R8" s="190">
        <f t="shared" si="3"/>
        <v>3.4761973097532692E-2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Q96"/>
  <sheetViews>
    <sheetView showGridLines="0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7" ht="15.75" x14ac:dyDescent="0.25">
      <c r="A1" s="5" t="s">
        <v>147</v>
      </c>
    </row>
    <row r="3" spans="1:17" ht="8.25" customHeight="1" thickBot="1" x14ac:dyDescent="0.3"/>
    <row r="4" spans="1:17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7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F5</f>
        <v>2022/2021</v>
      </c>
    </row>
    <row r="6" spans="1:17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7" ht="20.100000000000001" customHeight="1" x14ac:dyDescent="0.25">
      <c r="A7" s="13" t="s">
        <v>163</v>
      </c>
      <c r="B7" s="45">
        <v>43250.869999999995</v>
      </c>
      <c r="C7" s="167">
        <v>41575.020000000004</v>
      </c>
      <c r="D7" s="309">
        <f>B7/$B$33</f>
        <v>0.31766149144688849</v>
      </c>
      <c r="E7" s="308">
        <f>C7/$C$33</f>
        <v>0.30875021833438498</v>
      </c>
      <c r="F7" s="64">
        <f>(C7-B7)/B7</f>
        <v>-3.8747197455218624E-2</v>
      </c>
      <c r="H7" s="45">
        <v>17129.849000000002</v>
      </c>
      <c r="I7" s="167">
        <v>16366.304</v>
      </c>
      <c r="J7" s="309">
        <f>H7/$H$33</f>
        <v>0.25481872329279509</v>
      </c>
      <c r="K7" s="308">
        <f>I7/$I$33</f>
        <v>0.23789923094971099</v>
      </c>
      <c r="L7" s="64">
        <f>(I7-H7)/H7</f>
        <v>-4.4573948083255245E-2</v>
      </c>
      <c r="N7" s="39">
        <f t="shared" ref="N7:N33" si="0">(H7/B7)*10</f>
        <v>3.9605790588721113</v>
      </c>
      <c r="O7" s="172">
        <f t="shared" ref="O7:O33" si="1">(I7/C7)*10</f>
        <v>3.9365715278068416</v>
      </c>
      <c r="P7" s="73">
        <f>(O7-N7)/N7</f>
        <v>-6.0616214721153638E-3</v>
      </c>
    </row>
    <row r="8" spans="1:17" ht="20.100000000000001" customHeight="1" x14ac:dyDescent="0.25">
      <c r="A8" s="239" t="s">
        <v>164</v>
      </c>
      <c r="B8" s="235">
        <v>10384.9</v>
      </c>
      <c r="C8" s="236">
        <v>8600.91</v>
      </c>
      <c r="D8" s="309">
        <f t="shared" ref="D8:D32" si="2">B8/$B$33</f>
        <v>7.6273213059686262E-2</v>
      </c>
      <c r="E8" s="259">
        <f t="shared" ref="E8:E32" si="3">C8/$C$33</f>
        <v>6.3873278723002302E-2</v>
      </c>
      <c r="F8" s="64">
        <f t="shared" ref="F8:F33" si="4">(C8-B8)/B8</f>
        <v>-0.17178692139548765</v>
      </c>
      <c r="G8" s="12"/>
      <c r="H8" s="235">
        <v>8788.9959999999992</v>
      </c>
      <c r="I8" s="236">
        <v>8528.5769999999993</v>
      </c>
      <c r="J8" s="309">
        <f t="shared" ref="J8:J32" si="5">H8/$H$33</f>
        <v>0.13074258504820926</v>
      </c>
      <c r="K8" s="259">
        <f t="shared" ref="K8:K32" si="6">I8/$I$33</f>
        <v>0.12397068448657639</v>
      </c>
      <c r="L8" s="64">
        <f t="shared" ref="L8:L33" si="7">(I8-H8)/H8</f>
        <v>-2.9630119299178189E-2</v>
      </c>
      <c r="M8" s="234"/>
      <c r="N8" s="237">
        <f t="shared" si="0"/>
        <v>8.4632456740074531</v>
      </c>
      <c r="O8" s="238">
        <f t="shared" si="1"/>
        <v>9.9159007593382551</v>
      </c>
      <c r="P8" s="64">
        <f t="shared" ref="P8:P71" si="8">(O8-N8)/N8</f>
        <v>0.17164278827356214</v>
      </c>
      <c r="Q8" s="12"/>
    </row>
    <row r="9" spans="1:17" ht="20.100000000000001" customHeight="1" x14ac:dyDescent="0.25">
      <c r="A9" s="13" t="s">
        <v>170</v>
      </c>
      <c r="B9" s="24">
        <v>21410.3</v>
      </c>
      <c r="C9" s="160">
        <v>20133.86</v>
      </c>
      <c r="D9" s="309">
        <f t="shared" si="2"/>
        <v>0.15725065947402486</v>
      </c>
      <c r="E9" s="259">
        <f t="shared" si="3"/>
        <v>0.14952088227291149</v>
      </c>
      <c r="F9" s="64">
        <f t="shared" si="4"/>
        <v>-5.961803431058877E-2</v>
      </c>
      <c r="H9" s="24">
        <v>8751.9</v>
      </c>
      <c r="I9" s="160">
        <v>8134.9579999999996</v>
      </c>
      <c r="J9" s="309">
        <f t="shared" si="5"/>
        <v>0.13019075558612414</v>
      </c>
      <c r="K9" s="259">
        <f t="shared" si="6"/>
        <v>0.11824907150742152</v>
      </c>
      <c r="L9" s="64">
        <f t="shared" si="7"/>
        <v>-7.0492350232520942E-2</v>
      </c>
      <c r="N9" s="39">
        <f t="shared" si="0"/>
        <v>4.0877054501805201</v>
      </c>
      <c r="O9" s="173">
        <f t="shared" si="1"/>
        <v>4.0404363594462263</v>
      </c>
      <c r="P9" s="64">
        <f t="shared" si="8"/>
        <v>-1.156372231570804E-2</v>
      </c>
    </row>
    <row r="10" spans="1:17" ht="20.100000000000001" customHeight="1" x14ac:dyDescent="0.25">
      <c r="A10" s="13" t="s">
        <v>169</v>
      </c>
      <c r="B10" s="24">
        <v>17282.009999999998</v>
      </c>
      <c r="C10" s="160">
        <v>18041.899999999998</v>
      </c>
      <c r="D10" s="309">
        <f t="shared" si="2"/>
        <v>0.12692991081566779</v>
      </c>
      <c r="E10" s="259">
        <f t="shared" si="3"/>
        <v>0.13398527683611794</v>
      </c>
      <c r="F10" s="64">
        <f t="shared" si="4"/>
        <v>4.3970001174631859E-2</v>
      </c>
      <c r="H10" s="24">
        <v>7245.6049999999996</v>
      </c>
      <c r="I10" s="160">
        <v>7523.7959999999994</v>
      </c>
      <c r="J10" s="309">
        <f t="shared" si="5"/>
        <v>0.10778354295965437</v>
      </c>
      <c r="K10" s="259">
        <f t="shared" si="6"/>
        <v>0.1093652716106527</v>
      </c>
      <c r="L10" s="64">
        <f t="shared" si="7"/>
        <v>3.8394447392591763E-2</v>
      </c>
      <c r="N10" s="39">
        <f t="shared" si="0"/>
        <v>4.1925707715711305</v>
      </c>
      <c r="O10" s="173">
        <f t="shared" si="1"/>
        <v>4.1701794156934691</v>
      </c>
      <c r="P10" s="64">
        <f t="shared" si="8"/>
        <v>-5.3407222197636075E-3</v>
      </c>
    </row>
    <row r="11" spans="1:17" ht="20.100000000000001" customHeight="1" x14ac:dyDescent="0.25">
      <c r="A11" s="13" t="s">
        <v>168</v>
      </c>
      <c r="B11" s="24">
        <v>8882.2100000000009</v>
      </c>
      <c r="C11" s="160">
        <v>10615.78</v>
      </c>
      <c r="D11" s="309">
        <f t="shared" si="2"/>
        <v>6.5236516073421597E-2</v>
      </c>
      <c r="E11" s="259">
        <f t="shared" si="3"/>
        <v>7.8836387638293315E-2</v>
      </c>
      <c r="F11" s="64">
        <f t="shared" si="4"/>
        <v>0.19517327331823944</v>
      </c>
      <c r="H11" s="24">
        <v>4186.6610000000001</v>
      </c>
      <c r="I11" s="160">
        <v>5095.2480000000005</v>
      </c>
      <c r="J11" s="309">
        <f t="shared" si="5"/>
        <v>6.2279568890521844E-2</v>
      </c>
      <c r="K11" s="259">
        <f t="shared" si="6"/>
        <v>7.4064100281777304E-2</v>
      </c>
      <c r="L11" s="64">
        <f t="shared" si="7"/>
        <v>0.21701948163464882</v>
      </c>
      <c r="N11" s="39">
        <f t="shared" si="0"/>
        <v>4.7135352575541445</v>
      </c>
      <c r="O11" s="173">
        <f t="shared" si="1"/>
        <v>4.7996925331911546</v>
      </c>
      <c r="P11" s="64">
        <f t="shared" si="8"/>
        <v>1.8278695486350766E-2</v>
      </c>
    </row>
    <row r="12" spans="1:17" ht="20.100000000000001" customHeight="1" x14ac:dyDescent="0.25">
      <c r="A12" s="13" t="s">
        <v>167</v>
      </c>
      <c r="B12" s="24">
        <v>9316.85</v>
      </c>
      <c r="C12" s="160">
        <v>6762.88</v>
      </c>
      <c r="D12" s="309">
        <f t="shared" si="2"/>
        <v>6.8428784590620795E-2</v>
      </c>
      <c r="E12" s="259">
        <f t="shared" si="3"/>
        <v>5.0223443706563349E-2</v>
      </c>
      <c r="F12" s="64">
        <f t="shared" si="4"/>
        <v>-0.27412376500641311</v>
      </c>
      <c r="H12" s="24">
        <v>5011.8580000000002</v>
      </c>
      <c r="I12" s="160">
        <v>4092.1869999999999</v>
      </c>
      <c r="J12" s="309">
        <f t="shared" si="5"/>
        <v>7.4554962912094638E-2</v>
      </c>
      <c r="K12" s="259">
        <f t="shared" si="6"/>
        <v>5.9483689182506017E-2</v>
      </c>
      <c r="L12" s="64">
        <f t="shared" si="7"/>
        <v>-0.18349901373901659</v>
      </c>
      <c r="N12" s="39">
        <f t="shared" si="0"/>
        <v>5.3793481702506751</v>
      </c>
      <c r="O12" s="173">
        <f t="shared" si="1"/>
        <v>6.0509531442225795</v>
      </c>
      <c r="P12" s="64">
        <f t="shared" si="8"/>
        <v>0.12484876470462923</v>
      </c>
    </row>
    <row r="13" spans="1:17" ht="20.100000000000001" customHeight="1" x14ac:dyDescent="0.25">
      <c r="A13" s="13" t="s">
        <v>176</v>
      </c>
      <c r="B13" s="24">
        <v>3049.23</v>
      </c>
      <c r="C13" s="160">
        <v>3943.4100000000003</v>
      </c>
      <c r="D13" s="309">
        <f t="shared" si="2"/>
        <v>2.2395455850127314E-2</v>
      </c>
      <c r="E13" s="259">
        <f t="shared" si="3"/>
        <v>2.9285101930967134E-2</v>
      </c>
      <c r="F13" s="64">
        <f t="shared" si="4"/>
        <v>0.29324780354384561</v>
      </c>
      <c r="H13" s="24">
        <v>2365.6570000000002</v>
      </c>
      <c r="I13" s="160">
        <v>2679.9849999999997</v>
      </c>
      <c r="J13" s="309">
        <f t="shared" si="5"/>
        <v>3.5190835394326228E-2</v>
      </c>
      <c r="K13" s="259">
        <f t="shared" si="6"/>
        <v>3.8956038605708482E-2</v>
      </c>
      <c r="L13" s="64">
        <f t="shared" si="7"/>
        <v>0.13287133341815804</v>
      </c>
      <c r="N13" s="39">
        <f t="shared" si="0"/>
        <v>7.7582110893569851</v>
      </c>
      <c r="O13" s="173">
        <f t="shared" si="1"/>
        <v>6.7961104729155721</v>
      </c>
      <c r="P13" s="64">
        <f t="shared" si="8"/>
        <v>-0.1240106263364321</v>
      </c>
    </row>
    <row r="14" spans="1:17" ht="20.100000000000001" customHeight="1" x14ac:dyDescent="0.25">
      <c r="A14" s="13" t="s">
        <v>165</v>
      </c>
      <c r="B14" s="24">
        <v>2930.22</v>
      </c>
      <c r="C14" s="160">
        <v>2675.45</v>
      </c>
      <c r="D14" s="309">
        <f t="shared" si="2"/>
        <v>2.152137183523711E-2</v>
      </c>
      <c r="E14" s="259">
        <f t="shared" si="3"/>
        <v>1.9868800343156304E-2</v>
      </c>
      <c r="F14" s="64">
        <f t="shared" si="4"/>
        <v>-8.6945690084703542E-2</v>
      </c>
      <c r="H14" s="24">
        <v>2329.5360000000001</v>
      </c>
      <c r="I14" s="160">
        <v>2455.5540000000001</v>
      </c>
      <c r="J14" s="309">
        <f t="shared" si="5"/>
        <v>3.4653509752748238E-2</v>
      </c>
      <c r="K14" s="259">
        <f t="shared" si="6"/>
        <v>3.5693728294151607E-2</v>
      </c>
      <c r="L14" s="64">
        <f t="shared" si="7"/>
        <v>5.409575125690267E-2</v>
      </c>
      <c r="N14" s="39">
        <f t="shared" si="0"/>
        <v>7.9500378811147296</v>
      </c>
      <c r="O14" s="173">
        <f t="shared" si="1"/>
        <v>9.178097142536771</v>
      </c>
      <c r="P14" s="64">
        <f t="shared" si="8"/>
        <v>0.15447212702461321</v>
      </c>
    </row>
    <row r="15" spans="1:17" ht="20.100000000000001" customHeight="1" x14ac:dyDescent="0.25">
      <c r="A15" s="13" t="s">
        <v>175</v>
      </c>
      <c r="B15" s="24">
        <v>2759.77</v>
      </c>
      <c r="C15" s="160">
        <v>3352.86</v>
      </c>
      <c r="D15" s="309">
        <f t="shared" si="2"/>
        <v>2.0269480226649303E-2</v>
      </c>
      <c r="E15" s="259">
        <f t="shared" si="3"/>
        <v>2.4899477066869145E-2</v>
      </c>
      <c r="F15" s="64">
        <f t="shared" si="4"/>
        <v>0.21490558995858355</v>
      </c>
      <c r="H15" s="24">
        <v>1229.759</v>
      </c>
      <c r="I15" s="160">
        <v>1527.1840000000002</v>
      </c>
      <c r="J15" s="309">
        <f t="shared" si="5"/>
        <v>1.8293542362096966E-2</v>
      </c>
      <c r="K15" s="259">
        <f t="shared" si="6"/>
        <v>2.2199019346011383E-2</v>
      </c>
      <c r="L15" s="64">
        <f t="shared" si="7"/>
        <v>0.24185633119985311</v>
      </c>
      <c r="N15" s="39">
        <f t="shared" si="0"/>
        <v>4.4560198857151141</v>
      </c>
      <c r="O15" s="173">
        <f t="shared" si="1"/>
        <v>4.554869574035302</v>
      </c>
      <c r="P15" s="64">
        <f t="shared" si="8"/>
        <v>2.218340376735645E-2</v>
      </c>
    </row>
    <row r="16" spans="1:17" ht="20.100000000000001" customHeight="1" x14ac:dyDescent="0.25">
      <c r="A16" s="13" t="s">
        <v>171</v>
      </c>
      <c r="B16" s="24">
        <v>2448.1999999999998</v>
      </c>
      <c r="C16" s="160">
        <v>2416.0500000000002</v>
      </c>
      <c r="D16" s="309">
        <f t="shared" si="2"/>
        <v>1.798111490844629E-2</v>
      </c>
      <c r="E16" s="259">
        <f t="shared" si="3"/>
        <v>1.7942407845066361E-2</v>
      </c>
      <c r="F16" s="64">
        <f t="shared" si="4"/>
        <v>-1.3132097050894386E-2</v>
      </c>
      <c r="H16" s="24">
        <v>1470.9079999999999</v>
      </c>
      <c r="I16" s="160">
        <v>1520.88</v>
      </c>
      <c r="J16" s="309">
        <f t="shared" si="5"/>
        <v>2.1880805758483838E-2</v>
      </c>
      <c r="K16" s="259">
        <f t="shared" si="6"/>
        <v>2.2107384927396952E-2</v>
      </c>
      <c r="L16" s="64">
        <f t="shared" si="7"/>
        <v>3.3973572786333485E-2</v>
      </c>
      <c r="N16" s="39">
        <f t="shared" si="0"/>
        <v>6.0081202516134304</v>
      </c>
      <c r="O16" s="173">
        <f t="shared" si="1"/>
        <v>6.2949028372757185</v>
      </c>
      <c r="P16" s="64">
        <f t="shared" si="8"/>
        <v>4.7732497628567773E-2</v>
      </c>
    </row>
    <row r="17" spans="1:16" ht="20.100000000000001" customHeight="1" x14ac:dyDescent="0.25">
      <c r="A17" s="13" t="s">
        <v>183</v>
      </c>
      <c r="B17" s="24">
        <v>906.46</v>
      </c>
      <c r="C17" s="160">
        <v>1308.1299999999999</v>
      </c>
      <c r="D17" s="309">
        <f t="shared" si="2"/>
        <v>6.657610252393688E-3</v>
      </c>
      <c r="E17" s="259">
        <f t="shared" si="3"/>
        <v>9.7146176504487314E-3</v>
      </c>
      <c r="F17" s="64">
        <f t="shared" si="4"/>
        <v>0.44311938750744634</v>
      </c>
      <c r="H17" s="24">
        <v>790.26</v>
      </c>
      <c r="I17" s="160">
        <v>1252.9470000000001</v>
      </c>
      <c r="J17" s="309">
        <f t="shared" si="5"/>
        <v>1.1755681224590142E-2</v>
      </c>
      <c r="K17" s="259">
        <f t="shared" si="6"/>
        <v>1.821273316936723E-2</v>
      </c>
      <c r="L17" s="64">
        <f t="shared" si="7"/>
        <v>0.58548705489332642</v>
      </c>
      <c r="N17" s="39">
        <f t="shared" si="0"/>
        <v>8.7180901529024997</v>
      </c>
      <c r="O17" s="173">
        <f t="shared" si="1"/>
        <v>9.5781535474303023</v>
      </c>
      <c r="P17" s="64">
        <f t="shared" si="8"/>
        <v>9.8652730063988059E-2</v>
      </c>
    </row>
    <row r="18" spans="1:16" ht="20.100000000000001" customHeight="1" x14ac:dyDescent="0.25">
      <c r="A18" s="13" t="s">
        <v>179</v>
      </c>
      <c r="B18" s="24">
        <v>1176.47</v>
      </c>
      <c r="C18" s="160">
        <v>2056.2799999999997</v>
      </c>
      <c r="D18" s="309">
        <f t="shared" si="2"/>
        <v>8.6407328879747614E-3</v>
      </c>
      <c r="E18" s="259">
        <f t="shared" si="3"/>
        <v>1.5270633639060885E-2</v>
      </c>
      <c r="F18" s="64">
        <f t="shared" si="4"/>
        <v>0.74783887391943671</v>
      </c>
      <c r="H18" s="24">
        <v>565.94499999999994</v>
      </c>
      <c r="I18" s="160">
        <v>1011.124</v>
      </c>
      <c r="J18" s="309">
        <f t="shared" si="5"/>
        <v>8.4188355865799456E-3</v>
      </c>
      <c r="K18" s="259">
        <f t="shared" si="6"/>
        <v>1.4697614195287804E-2</v>
      </c>
      <c r="L18" s="64">
        <f t="shared" si="7"/>
        <v>0.78661177322884757</v>
      </c>
      <c r="N18" s="39">
        <f t="shared" si="0"/>
        <v>4.8105349052674518</v>
      </c>
      <c r="O18" s="173">
        <f t="shared" si="1"/>
        <v>4.9172486237282866</v>
      </c>
      <c r="P18" s="64">
        <f t="shared" si="8"/>
        <v>2.218333731327575E-2</v>
      </c>
    </row>
    <row r="19" spans="1:16" ht="20.100000000000001" customHeight="1" x14ac:dyDescent="0.25">
      <c r="A19" s="13" t="s">
        <v>184</v>
      </c>
      <c r="B19" s="24">
        <v>75.12</v>
      </c>
      <c r="C19" s="160">
        <v>264.72000000000003</v>
      </c>
      <c r="D19" s="309">
        <f t="shared" si="2"/>
        <v>5.517283522271406E-4</v>
      </c>
      <c r="E19" s="259">
        <f t="shared" si="3"/>
        <v>1.9659006248819218E-3</v>
      </c>
      <c r="F19" s="64">
        <f t="shared" si="4"/>
        <v>2.5239616613418532</v>
      </c>
      <c r="H19" s="24">
        <v>199.374</v>
      </c>
      <c r="I19" s="160">
        <v>713.45399999999995</v>
      </c>
      <c r="J19" s="309">
        <f t="shared" si="5"/>
        <v>2.9658304715807901E-3</v>
      </c>
      <c r="K19" s="259">
        <f t="shared" si="6"/>
        <v>1.0370707883587833E-2</v>
      </c>
      <c r="L19" s="64">
        <f t="shared" si="7"/>
        <v>2.5784706130187485</v>
      </c>
      <c r="N19" s="39">
        <f t="shared" si="0"/>
        <v>26.540734824281145</v>
      </c>
      <c r="O19" s="173">
        <f t="shared" si="1"/>
        <v>26.951269265639159</v>
      </c>
      <c r="P19" s="64">
        <f t="shared" si="8"/>
        <v>1.5468088735148001E-2</v>
      </c>
    </row>
    <row r="20" spans="1:16" ht="20.100000000000001" customHeight="1" x14ac:dyDescent="0.25">
      <c r="A20" s="13" t="s">
        <v>166</v>
      </c>
      <c r="B20" s="24">
        <v>1336.2400000000002</v>
      </c>
      <c r="C20" s="160">
        <v>1470.2500000000002</v>
      </c>
      <c r="D20" s="309">
        <f t="shared" si="2"/>
        <v>9.8141838841852291E-3</v>
      </c>
      <c r="E20" s="259">
        <f t="shared" si="3"/>
        <v>1.0918575830056837E-2</v>
      </c>
      <c r="F20" s="64">
        <f t="shared" si="4"/>
        <v>0.10028887026282701</v>
      </c>
      <c r="H20" s="24">
        <v>590.77099999999996</v>
      </c>
      <c r="I20" s="160">
        <v>698.53899999999999</v>
      </c>
      <c r="J20" s="309">
        <f t="shared" si="5"/>
        <v>8.7881400459751766E-3</v>
      </c>
      <c r="K20" s="259">
        <f t="shared" si="6"/>
        <v>1.0153904686628096E-2</v>
      </c>
      <c r="L20" s="64">
        <f t="shared" si="7"/>
        <v>0.1824192453590309</v>
      </c>
      <c r="N20" s="39">
        <f t="shared" si="0"/>
        <v>4.42114440519667</v>
      </c>
      <c r="O20" s="173">
        <f t="shared" si="1"/>
        <v>4.7511579663322561</v>
      </c>
      <c r="P20" s="64">
        <f t="shared" si="8"/>
        <v>7.4644375050876857E-2</v>
      </c>
    </row>
    <row r="21" spans="1:16" ht="20.100000000000001" customHeight="1" x14ac:dyDescent="0.25">
      <c r="A21" s="13" t="s">
        <v>200</v>
      </c>
      <c r="B21" s="24">
        <v>95.929999999999993</v>
      </c>
      <c r="C21" s="160">
        <v>409.03999999999996</v>
      </c>
      <c r="D21" s="309">
        <f t="shared" si="2"/>
        <v>7.0457003233692205E-4</v>
      </c>
      <c r="E21" s="259">
        <f t="shared" si="3"/>
        <v>3.0376699592086021E-3</v>
      </c>
      <c r="F21" s="64">
        <f t="shared" si="4"/>
        <v>3.2639424580423224</v>
      </c>
      <c r="H21" s="24">
        <v>68.323000000000008</v>
      </c>
      <c r="I21" s="160">
        <v>577.58899999999994</v>
      </c>
      <c r="J21" s="309">
        <f t="shared" si="5"/>
        <v>1.0163533625739281E-3</v>
      </c>
      <c r="K21" s="259">
        <f t="shared" si="6"/>
        <v>8.3957855667970357E-3</v>
      </c>
      <c r="L21" s="64">
        <f t="shared" si="7"/>
        <v>7.4538003307817267</v>
      </c>
      <c r="N21" s="39">
        <f t="shared" si="0"/>
        <v>7.1221724173876799</v>
      </c>
      <c r="O21" s="173">
        <f t="shared" si="1"/>
        <v>14.120599452376295</v>
      </c>
      <c r="P21" s="64">
        <f t="shared" si="8"/>
        <v>0.98262533183036127</v>
      </c>
    </row>
    <row r="22" spans="1:16" ht="20.100000000000001" customHeight="1" x14ac:dyDescent="0.25">
      <c r="A22" s="13" t="s">
        <v>173</v>
      </c>
      <c r="B22" s="24">
        <v>1602.0500000000002</v>
      </c>
      <c r="C22" s="160">
        <v>1496.95</v>
      </c>
      <c r="D22" s="309">
        <f t="shared" si="2"/>
        <v>1.1766459087932515E-2</v>
      </c>
      <c r="E22" s="259">
        <f t="shared" si="3"/>
        <v>1.1116859097978968E-2</v>
      </c>
      <c r="F22" s="64">
        <f t="shared" si="4"/>
        <v>-6.5603445585343853E-2</v>
      </c>
      <c r="H22" s="24">
        <v>541.053</v>
      </c>
      <c r="I22" s="160">
        <v>572.43899999999996</v>
      </c>
      <c r="J22" s="309">
        <f t="shared" si="5"/>
        <v>8.0485493301042325E-3</v>
      </c>
      <c r="K22" s="259">
        <f t="shared" si="6"/>
        <v>8.3209255960063795E-3</v>
      </c>
      <c r="L22" s="64">
        <f t="shared" si="7"/>
        <v>5.8009104468508571E-2</v>
      </c>
      <c r="N22" s="39">
        <f t="shared" si="0"/>
        <v>3.3772541431291154</v>
      </c>
      <c r="O22" s="173">
        <f t="shared" si="1"/>
        <v>3.8240355389291558</v>
      </c>
      <c r="P22" s="64">
        <f t="shared" si="8"/>
        <v>0.13229131621882786</v>
      </c>
    </row>
    <row r="23" spans="1:16" ht="20.100000000000001" customHeight="1" x14ac:dyDescent="0.25">
      <c r="A23" s="13" t="s">
        <v>191</v>
      </c>
      <c r="B23" s="24">
        <v>428.75</v>
      </c>
      <c r="C23" s="160">
        <v>1005.9399999999999</v>
      </c>
      <c r="D23" s="309">
        <f t="shared" si="2"/>
        <v>3.149008666365635E-3</v>
      </c>
      <c r="E23" s="259">
        <f t="shared" si="3"/>
        <v>7.4704520799097921E-3</v>
      </c>
      <c r="F23" s="64">
        <f t="shared" si="4"/>
        <v>1.3462157434402331</v>
      </c>
      <c r="H23" s="24">
        <v>217.30500000000001</v>
      </c>
      <c r="I23" s="160">
        <v>431.911</v>
      </c>
      <c r="J23" s="309">
        <f t="shared" si="5"/>
        <v>3.2325668874921684E-3</v>
      </c>
      <c r="K23" s="259">
        <f t="shared" si="6"/>
        <v>6.2782222998375575E-3</v>
      </c>
      <c r="L23" s="64">
        <f t="shared" si="7"/>
        <v>0.98757966912864403</v>
      </c>
      <c r="N23" s="39">
        <f t="shared" si="0"/>
        <v>5.0683381924198256</v>
      </c>
      <c r="O23" s="173">
        <f t="shared" si="1"/>
        <v>4.2936059804759727</v>
      </c>
      <c r="P23" s="64">
        <f t="shared" si="8"/>
        <v>-0.15285724482682261</v>
      </c>
    </row>
    <row r="24" spans="1:16" ht="20.100000000000001" customHeight="1" x14ac:dyDescent="0.25">
      <c r="A24" s="13" t="s">
        <v>190</v>
      </c>
      <c r="B24" s="24">
        <v>289.61</v>
      </c>
      <c r="C24" s="160">
        <v>682.57</v>
      </c>
      <c r="D24" s="309">
        <f t="shared" si="2"/>
        <v>2.1270773174720736E-3</v>
      </c>
      <c r="E24" s="259">
        <f t="shared" si="3"/>
        <v>5.0689966361652065E-3</v>
      </c>
      <c r="F24" s="64">
        <f t="shared" si="4"/>
        <v>1.356859224474293</v>
      </c>
      <c r="H24" s="24">
        <v>215.06900000000002</v>
      </c>
      <c r="I24" s="160">
        <v>412</v>
      </c>
      <c r="J24" s="309">
        <f t="shared" si="5"/>
        <v>3.1993047924624525E-3</v>
      </c>
      <c r="K24" s="259">
        <f t="shared" si="6"/>
        <v>5.9887976632525541E-3</v>
      </c>
      <c r="L24" s="64">
        <f t="shared" si="7"/>
        <v>0.91566427518610294</v>
      </c>
      <c r="N24" s="39">
        <f t="shared" si="0"/>
        <v>7.4261593177031182</v>
      </c>
      <c r="O24" s="173">
        <f t="shared" si="1"/>
        <v>6.0360109585830024</v>
      </c>
      <c r="P24" s="64">
        <f t="shared" si="8"/>
        <v>-0.1871961399759039</v>
      </c>
    </row>
    <row r="25" spans="1:16" ht="20.100000000000001" customHeight="1" x14ac:dyDescent="0.25">
      <c r="A25" s="13" t="s">
        <v>174</v>
      </c>
      <c r="B25" s="24">
        <v>731.68</v>
      </c>
      <c r="C25" s="160">
        <v>753.78</v>
      </c>
      <c r="D25" s="309">
        <f t="shared" si="2"/>
        <v>5.373916410510572E-3</v>
      </c>
      <c r="E25" s="259">
        <f t="shared" si="3"/>
        <v>5.5978262806871222E-3</v>
      </c>
      <c r="F25" s="64">
        <f t="shared" si="4"/>
        <v>3.0204460966542786E-2</v>
      </c>
      <c r="H25" s="24">
        <v>422.79299999999995</v>
      </c>
      <c r="I25" s="160">
        <v>395.30399999999997</v>
      </c>
      <c r="J25" s="309">
        <f t="shared" si="5"/>
        <v>6.2893474704377545E-3</v>
      </c>
      <c r="K25" s="259">
        <f t="shared" si="6"/>
        <v>5.7461059987242409E-3</v>
      </c>
      <c r="L25" s="64">
        <f t="shared" si="7"/>
        <v>-6.5017632742263895E-2</v>
      </c>
      <c r="N25" s="39">
        <f t="shared" si="0"/>
        <v>5.7783867264377866</v>
      </c>
      <c r="O25" s="173">
        <f t="shared" si="1"/>
        <v>5.2442887845259891</v>
      </c>
      <c r="P25" s="64">
        <f t="shared" si="8"/>
        <v>-9.2430286721403618E-2</v>
      </c>
    </row>
    <row r="26" spans="1:16" ht="20.100000000000001" customHeight="1" x14ac:dyDescent="0.25">
      <c r="A26" s="13" t="s">
        <v>177</v>
      </c>
      <c r="B26" s="24">
        <v>466.05000000000007</v>
      </c>
      <c r="C26" s="160">
        <v>632.95000000000005</v>
      </c>
      <c r="D26" s="309">
        <f t="shared" si="2"/>
        <v>3.422963239556162E-3</v>
      </c>
      <c r="E26" s="259">
        <f t="shared" si="3"/>
        <v>4.7005016640941843E-3</v>
      </c>
      <c r="F26" s="64">
        <f t="shared" si="4"/>
        <v>0.35811608196545425</v>
      </c>
      <c r="H26" s="24">
        <v>306.52100000000002</v>
      </c>
      <c r="I26" s="160">
        <v>365.86599999999999</v>
      </c>
      <c r="J26" s="309">
        <f t="shared" si="5"/>
        <v>4.5597185288925104E-3</v>
      </c>
      <c r="K26" s="259">
        <f t="shared" si="6"/>
        <v>5.3181976841348514E-3</v>
      </c>
      <c r="L26" s="64">
        <f t="shared" si="7"/>
        <v>0.19360826827525673</v>
      </c>
      <c r="N26" s="39">
        <f t="shared" si="0"/>
        <v>6.5769981761613554</v>
      </c>
      <c r="O26" s="173">
        <f t="shared" si="1"/>
        <v>5.7803301998578078</v>
      </c>
      <c r="P26" s="64">
        <f t="shared" si="8"/>
        <v>-0.12112942028646272</v>
      </c>
    </row>
    <row r="27" spans="1:16" ht="20.100000000000001" customHeight="1" x14ac:dyDescent="0.25">
      <c r="A27" s="13" t="s">
        <v>187</v>
      </c>
      <c r="B27" s="24">
        <v>561.54999999999995</v>
      </c>
      <c r="C27" s="160">
        <v>615.95000000000005</v>
      </c>
      <c r="D27" s="309">
        <f t="shared" si="2"/>
        <v>4.1243750824434336E-3</v>
      </c>
      <c r="E27" s="259">
        <f t="shared" si="3"/>
        <v>4.5742538905108026E-3</v>
      </c>
      <c r="F27" s="64">
        <f t="shared" si="4"/>
        <v>9.6874721752292933E-2</v>
      </c>
      <c r="H27" s="24">
        <v>328.38200000000001</v>
      </c>
      <c r="I27" s="160">
        <v>362.25300000000004</v>
      </c>
      <c r="J27" s="309">
        <f t="shared" si="5"/>
        <v>4.8849164982326838E-3</v>
      </c>
      <c r="K27" s="259">
        <f t="shared" si="6"/>
        <v>5.2656794172481255E-3</v>
      </c>
      <c r="L27" s="64">
        <f t="shared" si="7"/>
        <v>0.10314511757648116</v>
      </c>
      <c r="N27" s="39">
        <f t="shared" ref="N27" si="9">(H27/B27)*10</f>
        <v>5.8477784703054052</v>
      </c>
      <c r="O27" s="173">
        <f t="shared" ref="O27" si="10">(I27/C27)*10</f>
        <v>5.8812078902508329</v>
      </c>
      <c r="P27" s="64">
        <f t="shared" ref="P27" si="11">(O27-N27)/N27</f>
        <v>5.7166016317444076E-3</v>
      </c>
    </row>
    <row r="28" spans="1:16" ht="20.100000000000001" customHeight="1" x14ac:dyDescent="0.25">
      <c r="A28" s="13" t="s">
        <v>189</v>
      </c>
      <c r="B28" s="24">
        <v>362.25</v>
      </c>
      <c r="C28" s="160">
        <v>493.53000000000003</v>
      </c>
      <c r="D28" s="309">
        <f t="shared" si="2"/>
        <v>2.6605909956640265E-3</v>
      </c>
      <c r="E28" s="259">
        <f t="shared" si="3"/>
        <v>3.6651213939180071E-3</v>
      </c>
      <c r="F28" s="64">
        <f t="shared" si="4"/>
        <v>0.36240165631469989</v>
      </c>
      <c r="H28" s="24">
        <v>172.928</v>
      </c>
      <c r="I28" s="160">
        <v>320.78800000000001</v>
      </c>
      <c r="J28" s="309">
        <f t="shared" si="5"/>
        <v>2.5724273565736898E-3</v>
      </c>
      <c r="K28" s="259">
        <f t="shared" si="6"/>
        <v>4.6629476330083989E-3</v>
      </c>
      <c r="L28" s="64">
        <f t="shared" si="7"/>
        <v>0.85503793486306445</v>
      </c>
      <c r="N28" s="39">
        <f t="shared" si="0"/>
        <v>4.7737198067632853</v>
      </c>
      <c r="O28" s="173">
        <f t="shared" si="1"/>
        <v>6.4998682957469658</v>
      </c>
      <c r="P28" s="64">
        <f t="shared" si="8"/>
        <v>0.36159401030159266</v>
      </c>
    </row>
    <row r="29" spans="1:16" ht="20.100000000000001" customHeight="1" x14ac:dyDescent="0.25">
      <c r="A29" s="13" t="s">
        <v>178</v>
      </c>
      <c r="B29" s="24">
        <v>247.12</v>
      </c>
      <c r="C29" s="160">
        <v>332.41</v>
      </c>
      <c r="D29" s="309">
        <f t="shared" si="2"/>
        <v>1.8150041320869406E-3</v>
      </c>
      <c r="E29" s="259">
        <f t="shared" si="3"/>
        <v>2.4685895539324557E-3</v>
      </c>
      <c r="F29" s="64">
        <f>(C29-B29)/B29</f>
        <v>0.34513596633214638</v>
      </c>
      <c r="H29" s="24">
        <v>202.64099999999999</v>
      </c>
      <c r="I29" s="160">
        <v>279.42500000000001</v>
      </c>
      <c r="J29" s="309">
        <f t="shared" si="5"/>
        <v>3.0144294270647268E-3</v>
      </c>
      <c r="K29" s="259">
        <f t="shared" si="6"/>
        <v>4.0616985122678279E-3</v>
      </c>
      <c r="L29" s="64">
        <f>(I29-H29)/H29</f>
        <v>0.37891640882151206</v>
      </c>
      <c r="N29" s="39">
        <f t="shared" si="0"/>
        <v>8.2001052120427325</v>
      </c>
      <c r="O29" s="173">
        <f t="shared" si="1"/>
        <v>8.4060347161637736</v>
      </c>
      <c r="P29" s="64">
        <f>(O29-N29)/N29</f>
        <v>2.5113031942396499E-2</v>
      </c>
    </row>
    <row r="30" spans="1:16" ht="20.100000000000001" customHeight="1" x14ac:dyDescent="0.25">
      <c r="A30" s="13" t="s">
        <v>181</v>
      </c>
      <c r="B30" s="24">
        <v>253.7</v>
      </c>
      <c r="C30" s="160">
        <v>344.46000000000004</v>
      </c>
      <c r="D30" s="309">
        <f t="shared" si="2"/>
        <v>1.8633317752932048E-3</v>
      </c>
      <c r="E30" s="259">
        <f t="shared" si="3"/>
        <v>2.5580769463842052E-3</v>
      </c>
      <c r="F30" s="64">
        <f t="shared" si="4"/>
        <v>0.35774536854552641</v>
      </c>
      <c r="H30" s="24">
        <v>174.405</v>
      </c>
      <c r="I30" s="160">
        <v>272.69299999999998</v>
      </c>
      <c r="J30" s="309">
        <f t="shared" si="5"/>
        <v>2.594398785177845E-3</v>
      </c>
      <c r="K30" s="259">
        <f t="shared" si="6"/>
        <v>3.9638427213236132E-3</v>
      </c>
      <c r="L30" s="64">
        <f t="shared" si="7"/>
        <v>0.56356182448897674</v>
      </c>
      <c r="N30" s="39">
        <f t="shared" si="0"/>
        <v>6.8744580212849824</v>
      </c>
      <c r="O30" s="173">
        <f t="shared" si="1"/>
        <v>7.9165360274052121</v>
      </c>
      <c r="P30" s="64">
        <f t="shared" si="8"/>
        <v>0.15158693280164118</v>
      </c>
    </row>
    <row r="31" spans="1:16" ht="20.100000000000001" customHeight="1" x14ac:dyDescent="0.25">
      <c r="A31" s="13" t="s">
        <v>211</v>
      </c>
      <c r="B31" s="24">
        <v>162.9</v>
      </c>
      <c r="C31" s="160">
        <v>334.47</v>
      </c>
      <c r="D31" s="309">
        <f t="shared" si="2"/>
        <v>1.196439677553264E-3</v>
      </c>
      <c r="E31" s="259">
        <f t="shared" si="3"/>
        <v>2.4838878135549124E-3</v>
      </c>
      <c r="F31" s="64">
        <f t="shared" si="4"/>
        <v>1.0532228360957643</v>
      </c>
      <c r="H31" s="24">
        <v>122.574</v>
      </c>
      <c r="I31" s="160">
        <v>253.61699999999996</v>
      </c>
      <c r="J31" s="309">
        <f t="shared" si="5"/>
        <v>1.8233756870180853E-3</v>
      </c>
      <c r="K31" s="259">
        <f t="shared" si="6"/>
        <v>3.6865555751483562E-3</v>
      </c>
      <c r="L31" s="64">
        <f t="shared" si="7"/>
        <v>1.0690929560918299</v>
      </c>
      <c r="N31" s="39">
        <f t="shared" si="0"/>
        <v>7.5244935543278082</v>
      </c>
      <c r="O31" s="173">
        <f t="shared" si="1"/>
        <v>7.5826531527491241</v>
      </c>
      <c r="P31" s="64">
        <f t="shared" si="8"/>
        <v>7.7293704887107881E-3</v>
      </c>
    </row>
    <row r="32" spans="1:16" ht="20.100000000000001" customHeight="1" thickBot="1" x14ac:dyDescent="0.3">
      <c r="A32" s="13" t="s">
        <v>17</v>
      </c>
      <c r="B32" s="24">
        <f>B33-SUM(B7:B31)</f>
        <v>5743.5200000000041</v>
      </c>
      <c r="C32" s="160">
        <f>C33-SUM(C7:C31)</f>
        <v>4336.2899999999499</v>
      </c>
      <c r="D32" s="309">
        <f t="shared" si="2"/>
        <v>4.2184009925234668E-2</v>
      </c>
      <c r="E32" s="259">
        <f t="shared" si="3"/>
        <v>3.2202762241874926E-2</v>
      </c>
      <c r="F32" s="64">
        <f t="shared" si="4"/>
        <v>-0.24501176978578523</v>
      </c>
      <c r="H32" s="24">
        <f>H33-SUM(H7:H31)</f>
        <v>3794.59399999999</v>
      </c>
      <c r="I32" s="160">
        <f>I33-SUM(I7:I31)</f>
        <v>2950.4890000000014</v>
      </c>
      <c r="J32" s="309">
        <f t="shared" si="5"/>
        <v>5.644729258818907E-2</v>
      </c>
      <c r="K32" s="259">
        <f t="shared" si="6"/>
        <v>4.2888062205466926E-2</v>
      </c>
      <c r="L32" s="64">
        <f t="shared" si="7"/>
        <v>-0.22244935821855799</v>
      </c>
      <c r="N32" s="39">
        <f t="shared" si="0"/>
        <v>6.60673942112152</v>
      </c>
      <c r="O32" s="173">
        <f t="shared" si="1"/>
        <v>6.8041782260873598</v>
      </c>
      <c r="P32" s="64">
        <f t="shared" si="8"/>
        <v>2.9884454703122489E-2</v>
      </c>
    </row>
    <row r="33" spans="1:16" ht="26.25" customHeight="1" thickBot="1" x14ac:dyDescent="0.3">
      <c r="A33" s="17" t="s">
        <v>18</v>
      </c>
      <c r="B33" s="22">
        <v>136153.96</v>
      </c>
      <c r="C33" s="165">
        <v>134655.83999999997</v>
      </c>
      <c r="D33" s="305">
        <f>SUM(D7:D32)</f>
        <v>0.99999999999999989</v>
      </c>
      <c r="E33" s="306">
        <f>SUM(E7:E32)</f>
        <v>1.0000000000000002</v>
      </c>
      <c r="F33" s="69">
        <f t="shared" si="4"/>
        <v>-1.1003132042579038E-2</v>
      </c>
      <c r="G33" s="2"/>
      <c r="H33" s="22">
        <v>67223.667000000001</v>
      </c>
      <c r="I33" s="165">
        <v>68795.11099999999</v>
      </c>
      <c r="J33" s="305">
        <f>SUM(J7:J32)</f>
        <v>0.99999999999999978</v>
      </c>
      <c r="K33" s="306">
        <f>SUM(K7:K32)</f>
        <v>1.0000000000000004</v>
      </c>
      <c r="L33" s="69">
        <f t="shared" si="7"/>
        <v>2.3376350474900283E-2</v>
      </c>
      <c r="N33" s="34">
        <f t="shared" si="0"/>
        <v>4.9373273461895639</v>
      </c>
      <c r="O33" s="166">
        <f t="shared" si="1"/>
        <v>5.1089585865715144</v>
      </c>
      <c r="P33" s="69">
        <f t="shared" si="8"/>
        <v>3.4761973097531949E-2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L5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43250.869999999995</v>
      </c>
      <c r="C39" s="167">
        <v>41575.020000000004</v>
      </c>
      <c r="D39" s="309">
        <f t="shared" ref="D39:D61" si="12">B39/$B$62</f>
        <v>0.41482945673012955</v>
      </c>
      <c r="E39" s="308">
        <f t="shared" ref="E39:E61" si="13">C39/$C$62</f>
        <v>0.39157310593377775</v>
      </c>
      <c r="F39" s="64">
        <f>(C39-B39)/B39</f>
        <v>-3.8747197455218624E-2</v>
      </c>
      <c r="H39" s="45">
        <v>17129.849000000002</v>
      </c>
      <c r="I39" s="167">
        <v>16366.304</v>
      </c>
      <c r="J39" s="309">
        <f t="shared" ref="J39:J61" si="14">H39/$H$62</f>
        <v>0.3829347267362197</v>
      </c>
      <c r="K39" s="308">
        <f t="shared" ref="K39:K61" si="15">I39/$I$62</f>
        <v>0.35792400845398792</v>
      </c>
      <c r="L39" s="64">
        <f>(I39-H39)/H39</f>
        <v>-4.4573948083255245E-2</v>
      </c>
      <c r="N39" s="39">
        <f t="shared" ref="N39:N62" si="16">(H39/B39)*10</f>
        <v>3.9605790588721113</v>
      </c>
      <c r="O39" s="172">
        <f t="shared" ref="O39:O62" si="17">(I39/C39)*10</f>
        <v>3.9365715278068416</v>
      </c>
      <c r="P39" s="73">
        <f t="shared" si="8"/>
        <v>-6.0616214721153638E-3</v>
      </c>
    </row>
    <row r="40" spans="1:16" ht="20.100000000000001" customHeight="1" x14ac:dyDescent="0.25">
      <c r="A40" s="44" t="s">
        <v>170</v>
      </c>
      <c r="B40" s="24">
        <v>21410.3</v>
      </c>
      <c r="C40" s="160">
        <v>20133.86</v>
      </c>
      <c r="D40" s="309">
        <f t="shared" si="12"/>
        <v>0.2053513170354514</v>
      </c>
      <c r="E40" s="259">
        <f t="shared" si="13"/>
        <v>0.18963016962194726</v>
      </c>
      <c r="F40" s="64">
        <f t="shared" ref="F40:F62" si="18">(C40-B40)/B40</f>
        <v>-5.961803431058877E-2</v>
      </c>
      <c r="H40" s="24">
        <v>8751.9</v>
      </c>
      <c r="I40" s="160">
        <v>8134.9579999999996</v>
      </c>
      <c r="J40" s="309">
        <f t="shared" si="14"/>
        <v>0.19564716740484522</v>
      </c>
      <c r="K40" s="259">
        <f t="shared" si="15"/>
        <v>0.17790802223671492</v>
      </c>
      <c r="L40" s="64">
        <f t="shared" ref="L40:L62" si="19">(I40-H40)/H40</f>
        <v>-7.0492350232520942E-2</v>
      </c>
      <c r="N40" s="39">
        <f t="shared" si="16"/>
        <v>4.0877054501805201</v>
      </c>
      <c r="O40" s="173">
        <f t="shared" si="17"/>
        <v>4.0404363594462263</v>
      </c>
      <c r="P40" s="64">
        <f t="shared" si="8"/>
        <v>-1.156372231570804E-2</v>
      </c>
    </row>
    <row r="41" spans="1:16" ht="20.100000000000001" customHeight="1" x14ac:dyDescent="0.25">
      <c r="A41" s="44" t="s">
        <v>169</v>
      </c>
      <c r="B41" s="24">
        <v>17282.009999999998</v>
      </c>
      <c r="C41" s="160">
        <v>18041.899999999998</v>
      </c>
      <c r="D41" s="309">
        <f t="shared" si="12"/>
        <v>0.16575589854041473</v>
      </c>
      <c r="E41" s="259">
        <f t="shared" si="13"/>
        <v>0.16992710574635017</v>
      </c>
      <c r="F41" s="64">
        <f t="shared" si="18"/>
        <v>4.3970001174631859E-2</v>
      </c>
      <c r="H41" s="24">
        <v>7245.6049999999996</v>
      </c>
      <c r="I41" s="160">
        <v>7523.7959999999994</v>
      </c>
      <c r="J41" s="309">
        <f t="shared" si="14"/>
        <v>0.16197421067246925</v>
      </c>
      <c r="K41" s="259">
        <f t="shared" si="15"/>
        <v>0.16454217293715676</v>
      </c>
      <c r="L41" s="64">
        <f t="shared" si="19"/>
        <v>3.8394447392591763E-2</v>
      </c>
      <c r="N41" s="39">
        <f t="shared" si="16"/>
        <v>4.1925707715711305</v>
      </c>
      <c r="O41" s="173">
        <f t="shared" si="17"/>
        <v>4.1701794156934691</v>
      </c>
      <c r="P41" s="64">
        <f t="shared" si="8"/>
        <v>-5.3407222197636075E-3</v>
      </c>
    </row>
    <row r="42" spans="1:16" ht="20.100000000000001" customHeight="1" x14ac:dyDescent="0.25">
      <c r="A42" s="44" t="s">
        <v>168</v>
      </c>
      <c r="B42" s="24">
        <v>8882.2100000000009</v>
      </c>
      <c r="C42" s="160">
        <v>10615.78</v>
      </c>
      <c r="D42" s="309">
        <f t="shared" si="12"/>
        <v>8.5191404215982827E-2</v>
      </c>
      <c r="E42" s="259">
        <f t="shared" si="13"/>
        <v>9.9984412431062666E-2</v>
      </c>
      <c r="F42" s="64">
        <f t="shared" si="18"/>
        <v>0.19517327331823944</v>
      </c>
      <c r="H42" s="24">
        <v>4186.6610000000001</v>
      </c>
      <c r="I42" s="160">
        <v>5095.2480000000005</v>
      </c>
      <c r="J42" s="309">
        <f t="shared" si="14"/>
        <v>9.359206178479379E-2</v>
      </c>
      <c r="K42" s="259">
        <f t="shared" si="15"/>
        <v>0.11143087579377513</v>
      </c>
      <c r="L42" s="64">
        <f t="shared" si="19"/>
        <v>0.21701948163464882</v>
      </c>
      <c r="N42" s="39">
        <f t="shared" si="16"/>
        <v>4.7135352575541445</v>
      </c>
      <c r="O42" s="173">
        <f t="shared" si="17"/>
        <v>4.7996925331911546</v>
      </c>
      <c r="P42" s="64">
        <f t="shared" si="8"/>
        <v>1.8278695486350766E-2</v>
      </c>
    </row>
    <row r="43" spans="1:16" ht="20.100000000000001" customHeight="1" x14ac:dyDescent="0.25">
      <c r="A43" s="44" t="s">
        <v>176</v>
      </c>
      <c r="B43" s="24">
        <v>3049.23</v>
      </c>
      <c r="C43" s="160">
        <v>3943.4100000000003</v>
      </c>
      <c r="D43" s="309">
        <f t="shared" si="12"/>
        <v>2.9245895500950921E-2</v>
      </c>
      <c r="E43" s="259">
        <f t="shared" si="13"/>
        <v>3.7140891373481442E-2</v>
      </c>
      <c r="F43" s="64">
        <f t="shared" si="18"/>
        <v>0.29324780354384561</v>
      </c>
      <c r="H43" s="24">
        <v>2365.6570000000002</v>
      </c>
      <c r="I43" s="160">
        <v>2679.9849999999997</v>
      </c>
      <c r="J43" s="309">
        <f t="shared" si="14"/>
        <v>5.2883841348900694E-2</v>
      </c>
      <c r="K43" s="259">
        <f t="shared" si="15"/>
        <v>5.8610115869567173E-2</v>
      </c>
      <c r="L43" s="64">
        <f t="shared" si="19"/>
        <v>0.13287133341815804</v>
      </c>
      <c r="N43" s="39">
        <f t="shared" si="16"/>
        <v>7.7582110893569851</v>
      </c>
      <c r="O43" s="173">
        <f t="shared" si="17"/>
        <v>6.7961104729155721</v>
      </c>
      <c r="P43" s="64">
        <f t="shared" si="8"/>
        <v>-0.1240106263364321</v>
      </c>
    </row>
    <row r="44" spans="1:16" ht="20.100000000000001" customHeight="1" x14ac:dyDescent="0.25">
      <c r="A44" s="44" t="s">
        <v>175</v>
      </c>
      <c r="B44" s="24">
        <v>2759.77</v>
      </c>
      <c r="C44" s="160">
        <v>3352.86</v>
      </c>
      <c r="D44" s="309">
        <f t="shared" si="12"/>
        <v>2.6469615288666096E-2</v>
      </c>
      <c r="E44" s="259">
        <f t="shared" si="13"/>
        <v>3.1578813526995923E-2</v>
      </c>
      <c r="F44" s="64">
        <f t="shared" si="18"/>
        <v>0.21490558995858355</v>
      </c>
      <c r="H44" s="24">
        <v>1229.759</v>
      </c>
      <c r="I44" s="160">
        <v>1527.1840000000002</v>
      </c>
      <c r="J44" s="309">
        <f t="shared" si="14"/>
        <v>2.7491043652305796E-2</v>
      </c>
      <c r="K44" s="259">
        <f t="shared" si="15"/>
        <v>3.3398855289917331E-2</v>
      </c>
      <c r="L44" s="64">
        <f t="shared" si="19"/>
        <v>0.24185633119985311</v>
      </c>
      <c r="N44" s="39">
        <f t="shared" si="16"/>
        <v>4.4560198857151141</v>
      </c>
      <c r="O44" s="173">
        <f t="shared" si="17"/>
        <v>4.554869574035302</v>
      </c>
      <c r="P44" s="64">
        <f t="shared" si="8"/>
        <v>2.218340376735645E-2</v>
      </c>
    </row>
    <row r="45" spans="1:16" ht="20.100000000000001" customHeight="1" x14ac:dyDescent="0.25">
      <c r="A45" s="44" t="s">
        <v>179</v>
      </c>
      <c r="B45" s="24">
        <v>1176.47</v>
      </c>
      <c r="C45" s="160">
        <v>2056.2799999999997</v>
      </c>
      <c r="D45" s="309">
        <f t="shared" si="12"/>
        <v>1.1283805642737258E-2</v>
      </c>
      <c r="E45" s="259">
        <f t="shared" si="13"/>
        <v>1.9367012842555657E-2</v>
      </c>
      <c r="F45" s="64">
        <f t="shared" si="18"/>
        <v>0.74783887391943671</v>
      </c>
      <c r="H45" s="24">
        <v>565.94499999999994</v>
      </c>
      <c r="I45" s="160">
        <v>1011.124</v>
      </c>
      <c r="J45" s="309">
        <f t="shared" si="14"/>
        <v>1.2651599784839306E-2</v>
      </c>
      <c r="K45" s="259">
        <f t="shared" si="15"/>
        <v>2.2112845705666354E-2</v>
      </c>
      <c r="L45" s="64">
        <f t="shared" si="19"/>
        <v>0.78661177322884757</v>
      </c>
      <c r="N45" s="39">
        <f t="shared" si="16"/>
        <v>4.8105349052674518</v>
      </c>
      <c r="O45" s="173">
        <f t="shared" si="17"/>
        <v>4.9172486237282866</v>
      </c>
      <c r="P45" s="64">
        <f t="shared" si="8"/>
        <v>2.218333731327575E-2</v>
      </c>
    </row>
    <row r="46" spans="1:16" ht="20.100000000000001" customHeight="1" x14ac:dyDescent="0.25">
      <c r="A46" s="44" t="s">
        <v>173</v>
      </c>
      <c r="B46" s="24">
        <v>1602.0500000000002</v>
      </c>
      <c r="C46" s="160">
        <v>1496.95</v>
      </c>
      <c r="D46" s="309">
        <f t="shared" si="12"/>
        <v>1.5365645388277836E-2</v>
      </c>
      <c r="E46" s="259">
        <f t="shared" si="13"/>
        <v>1.4098979649981372E-2</v>
      </c>
      <c r="F46" s="64">
        <f t="shared" si="18"/>
        <v>-6.5603445585343853E-2</v>
      </c>
      <c r="H46" s="24">
        <v>541.053</v>
      </c>
      <c r="I46" s="160">
        <v>572.43899999999996</v>
      </c>
      <c r="J46" s="309">
        <f t="shared" si="14"/>
        <v>1.2095143553501952E-2</v>
      </c>
      <c r="K46" s="259">
        <f t="shared" si="15"/>
        <v>1.2518993993719802E-2</v>
      </c>
      <c r="L46" s="64">
        <f t="shared" si="19"/>
        <v>5.8009104468508571E-2</v>
      </c>
      <c r="N46" s="39">
        <f t="shared" si="16"/>
        <v>3.3772541431291154</v>
      </c>
      <c r="O46" s="173">
        <f t="shared" si="17"/>
        <v>3.8240355389291558</v>
      </c>
      <c r="P46" s="64">
        <f t="shared" si="8"/>
        <v>0.13229131621882786</v>
      </c>
    </row>
    <row r="47" spans="1:16" ht="20.100000000000001" customHeight="1" x14ac:dyDescent="0.25">
      <c r="A47" s="44" t="s">
        <v>191</v>
      </c>
      <c r="B47" s="24">
        <v>428.75</v>
      </c>
      <c r="C47" s="160">
        <v>1005.9399999999999</v>
      </c>
      <c r="D47" s="309">
        <f t="shared" si="12"/>
        <v>4.1122439750470472E-3</v>
      </c>
      <c r="E47" s="259">
        <f t="shared" si="13"/>
        <v>9.4744163726926487E-3</v>
      </c>
      <c r="F47" s="64">
        <f t="shared" si="18"/>
        <v>1.3462157434402331</v>
      </c>
      <c r="H47" s="24">
        <v>217.30500000000001</v>
      </c>
      <c r="I47" s="160">
        <v>431.911</v>
      </c>
      <c r="J47" s="309">
        <f t="shared" si="14"/>
        <v>4.8578146131594167E-3</v>
      </c>
      <c r="K47" s="259">
        <f t="shared" si="15"/>
        <v>9.4457072540856113E-3</v>
      </c>
      <c r="L47" s="64">
        <f t="shared" si="19"/>
        <v>0.98757966912864403</v>
      </c>
      <c r="N47" s="39">
        <f t="shared" si="16"/>
        <v>5.0683381924198256</v>
      </c>
      <c r="O47" s="173">
        <f t="shared" si="17"/>
        <v>4.2936059804759727</v>
      </c>
      <c r="P47" s="64">
        <f t="shared" si="8"/>
        <v>-0.15285724482682261</v>
      </c>
    </row>
    <row r="48" spans="1:16" ht="20.100000000000001" customHeight="1" x14ac:dyDescent="0.25">
      <c r="A48" s="44" t="s">
        <v>190</v>
      </c>
      <c r="B48" s="24">
        <v>289.61</v>
      </c>
      <c r="C48" s="160">
        <v>682.57</v>
      </c>
      <c r="D48" s="309">
        <f t="shared" si="12"/>
        <v>2.7777188982236159E-3</v>
      </c>
      <c r="E48" s="259">
        <f t="shared" si="13"/>
        <v>6.4287655163417518E-3</v>
      </c>
      <c r="F48" s="64">
        <f t="shared" si="18"/>
        <v>1.356859224474293</v>
      </c>
      <c r="H48" s="24">
        <v>215.06900000000002</v>
      </c>
      <c r="I48" s="160">
        <v>412</v>
      </c>
      <c r="J48" s="309">
        <f t="shared" si="14"/>
        <v>4.8078292309775778E-3</v>
      </c>
      <c r="K48" s="259">
        <f t="shared" si="15"/>
        <v>9.0102622732073784E-3</v>
      </c>
      <c r="L48" s="64">
        <f t="shared" si="19"/>
        <v>0.91566427518610294</v>
      </c>
      <c r="N48" s="39">
        <f t="shared" si="16"/>
        <v>7.4261593177031182</v>
      </c>
      <c r="O48" s="173">
        <f t="shared" si="17"/>
        <v>6.0360109585830024</v>
      </c>
      <c r="P48" s="64">
        <f t="shared" si="8"/>
        <v>-0.1871961399759039</v>
      </c>
    </row>
    <row r="49" spans="1:16" ht="20.100000000000001" customHeight="1" x14ac:dyDescent="0.25">
      <c r="A49" s="44" t="s">
        <v>174</v>
      </c>
      <c r="B49" s="24">
        <v>731.68</v>
      </c>
      <c r="C49" s="160">
        <v>753.78</v>
      </c>
      <c r="D49" s="309">
        <f t="shared" si="12"/>
        <v>7.0177181846353895E-3</v>
      </c>
      <c r="E49" s="259">
        <f t="shared" si="13"/>
        <v>7.0994548118260186E-3</v>
      </c>
      <c r="F49" s="64">
        <f t="shared" si="18"/>
        <v>3.0204460966542786E-2</v>
      </c>
      <c r="H49" s="24">
        <v>422.79299999999995</v>
      </c>
      <c r="I49" s="160">
        <v>395.30399999999997</v>
      </c>
      <c r="J49" s="309">
        <f t="shared" si="14"/>
        <v>9.4514622937415561E-3</v>
      </c>
      <c r="K49" s="259">
        <f t="shared" si="15"/>
        <v>8.6451279554562357E-3</v>
      </c>
      <c r="L49" s="64">
        <f t="shared" si="19"/>
        <v>-6.5017632742263895E-2</v>
      </c>
      <c r="N49" s="39">
        <f t="shared" si="16"/>
        <v>5.7783867264377866</v>
      </c>
      <c r="O49" s="173">
        <f t="shared" si="17"/>
        <v>5.2442887845259891</v>
      </c>
      <c r="P49" s="64">
        <f t="shared" si="8"/>
        <v>-9.2430286721403618E-2</v>
      </c>
    </row>
    <row r="50" spans="1:16" ht="20.100000000000001" customHeight="1" x14ac:dyDescent="0.25">
      <c r="A50" s="44" t="s">
        <v>177</v>
      </c>
      <c r="B50" s="24">
        <v>466.05000000000007</v>
      </c>
      <c r="C50" s="160">
        <v>632.95000000000005</v>
      </c>
      <c r="D50" s="309">
        <f t="shared" si="12"/>
        <v>4.4699972118266507E-3</v>
      </c>
      <c r="E50" s="259">
        <f t="shared" si="13"/>
        <v>5.9614210023419016E-3</v>
      </c>
      <c r="F50" s="64">
        <f t="shared" si="18"/>
        <v>0.35811608196545425</v>
      </c>
      <c r="H50" s="24">
        <v>306.52100000000002</v>
      </c>
      <c r="I50" s="160">
        <v>365.86599999999999</v>
      </c>
      <c r="J50" s="309">
        <f t="shared" si="14"/>
        <v>6.8522224202859456E-3</v>
      </c>
      <c r="K50" s="259">
        <f t="shared" si="15"/>
        <v>8.0013315942943954E-3</v>
      </c>
      <c r="L50" s="64">
        <f t="shared" si="19"/>
        <v>0.19360826827525673</v>
      </c>
      <c r="N50" s="39">
        <f t="shared" si="16"/>
        <v>6.5769981761613554</v>
      </c>
      <c r="O50" s="173">
        <f t="shared" si="17"/>
        <v>5.7803301998578078</v>
      </c>
      <c r="P50" s="64">
        <f t="shared" si="8"/>
        <v>-0.12112942028646272</v>
      </c>
    </row>
    <row r="51" spans="1:16" ht="20.100000000000001" customHeight="1" x14ac:dyDescent="0.25">
      <c r="A51" s="44" t="s">
        <v>189</v>
      </c>
      <c r="B51" s="24">
        <v>362.25</v>
      </c>
      <c r="C51" s="160">
        <v>493.53000000000003</v>
      </c>
      <c r="D51" s="309">
        <f t="shared" si="12"/>
        <v>3.474426542182607E-3</v>
      </c>
      <c r="E51" s="259">
        <f t="shared" si="13"/>
        <v>4.648297823344338E-3</v>
      </c>
      <c r="F51" s="64">
        <f t="shared" si="18"/>
        <v>0.36240165631469989</v>
      </c>
      <c r="H51" s="24">
        <v>172.928</v>
      </c>
      <c r="I51" s="160">
        <v>320.78800000000001</v>
      </c>
      <c r="J51" s="309">
        <f t="shared" si="14"/>
        <v>3.8657746734977634E-3</v>
      </c>
      <c r="K51" s="259">
        <f t="shared" si="15"/>
        <v>7.0154951798486621E-3</v>
      </c>
      <c r="L51" s="64">
        <f t="shared" si="19"/>
        <v>0.85503793486306445</v>
      </c>
      <c r="N51" s="39">
        <f t="shared" si="16"/>
        <v>4.7737198067632853</v>
      </c>
      <c r="O51" s="173">
        <f t="shared" si="17"/>
        <v>6.4998682957469658</v>
      </c>
      <c r="P51" s="64">
        <f t="shared" si="8"/>
        <v>0.36159401030159266</v>
      </c>
    </row>
    <row r="52" spans="1:16" ht="20.100000000000001" customHeight="1" x14ac:dyDescent="0.25">
      <c r="A52" s="44" t="s">
        <v>180</v>
      </c>
      <c r="B52" s="24">
        <v>381.7</v>
      </c>
      <c r="C52" s="160">
        <v>158.24</v>
      </c>
      <c r="D52" s="309">
        <f t="shared" si="12"/>
        <v>3.6609761522459656E-3</v>
      </c>
      <c r="E52" s="259">
        <f t="shared" si="13"/>
        <v>1.490378796762118E-3</v>
      </c>
      <c r="F52" s="64">
        <f t="shared" si="18"/>
        <v>-0.58543358658632427</v>
      </c>
      <c r="H52" s="24">
        <v>271.68700000000001</v>
      </c>
      <c r="I52" s="160">
        <v>142.06799999999998</v>
      </c>
      <c r="J52" s="309">
        <f t="shared" si="14"/>
        <v>6.0735145477805036E-3</v>
      </c>
      <c r="K52" s="259">
        <f t="shared" si="15"/>
        <v>3.1069658753155966E-3</v>
      </c>
      <c r="L52" s="64">
        <f t="shared" si="19"/>
        <v>-0.47708944483909804</v>
      </c>
      <c r="N52" s="39">
        <f t="shared" si="16"/>
        <v>7.117815037987949</v>
      </c>
      <c r="O52" s="173">
        <f t="shared" si="17"/>
        <v>8.9780080889787648</v>
      </c>
      <c r="P52" s="64">
        <f t="shared" si="8"/>
        <v>0.26134326911600275</v>
      </c>
    </row>
    <row r="53" spans="1:16" ht="20.100000000000001" customHeight="1" x14ac:dyDescent="0.25">
      <c r="A53" s="44" t="s">
        <v>188</v>
      </c>
      <c r="B53" s="24">
        <v>522.71999999999991</v>
      </c>
      <c r="C53" s="160">
        <v>189.69</v>
      </c>
      <c r="D53" s="309">
        <f t="shared" si="12"/>
        <v>5.0135327595022556E-3</v>
      </c>
      <c r="E53" s="259">
        <f t="shared" si="13"/>
        <v>1.7865896989244575E-3</v>
      </c>
      <c r="F53" s="64">
        <f t="shared" si="18"/>
        <v>-0.63710973370064272</v>
      </c>
      <c r="H53" s="24">
        <v>312.81</v>
      </c>
      <c r="I53" s="160">
        <v>135.54300000000001</v>
      </c>
      <c r="J53" s="309">
        <f t="shared" si="14"/>
        <v>6.9928118963778884E-3</v>
      </c>
      <c r="K53" s="259">
        <f t="shared" si="15"/>
        <v>2.9642669400421063E-3</v>
      </c>
      <c r="L53" s="64">
        <f t="shared" si="19"/>
        <v>-0.56669224129663376</v>
      </c>
      <c r="N53" s="39">
        <f t="shared" si="16"/>
        <v>5.9842745638200192</v>
      </c>
      <c r="O53" s="173">
        <f t="shared" si="17"/>
        <v>7.1455005535347151</v>
      </c>
      <c r="P53" s="64">
        <f t="shared" si="8"/>
        <v>0.19404624191799039</v>
      </c>
    </row>
    <row r="54" spans="1:16" ht="20.100000000000001" customHeight="1" x14ac:dyDescent="0.25">
      <c r="A54" s="44" t="s">
        <v>195</v>
      </c>
      <c r="B54" s="24">
        <v>580.33000000000004</v>
      </c>
      <c r="C54" s="160">
        <v>324.99</v>
      </c>
      <c r="D54" s="309">
        <f t="shared" si="12"/>
        <v>5.5660840723942926E-3</v>
      </c>
      <c r="E54" s="259">
        <f t="shared" si="13"/>
        <v>3.0609087788152217E-3</v>
      </c>
      <c r="F54" s="64">
        <f t="shared" si="18"/>
        <v>-0.43999103958092811</v>
      </c>
      <c r="H54" s="24">
        <v>306.84800000000001</v>
      </c>
      <c r="I54" s="160">
        <v>134.14400000000001</v>
      </c>
      <c r="J54" s="309">
        <f t="shared" si="14"/>
        <v>6.8595324471077083E-3</v>
      </c>
      <c r="K54" s="259">
        <f t="shared" si="15"/>
        <v>2.9336714135367249E-3</v>
      </c>
      <c r="L54" s="64">
        <f t="shared" si="19"/>
        <v>-0.56283241213890922</v>
      </c>
      <c r="N54" s="39">
        <f t="shared" si="16"/>
        <v>5.2874743680319813</v>
      </c>
      <c r="O54" s="173">
        <f t="shared" si="17"/>
        <v>4.1276346964521986</v>
      </c>
      <c r="P54" s="64">
        <f t="shared" si="8"/>
        <v>-0.21935608399204015</v>
      </c>
    </row>
    <row r="55" spans="1:16" ht="20.100000000000001" customHeight="1" x14ac:dyDescent="0.25">
      <c r="A55" s="44" t="s">
        <v>197</v>
      </c>
      <c r="B55" s="24">
        <v>164.38</v>
      </c>
      <c r="C55" s="160">
        <v>161.07</v>
      </c>
      <c r="D55" s="309">
        <f t="shared" si="12"/>
        <v>1.5766079641241599E-3</v>
      </c>
      <c r="E55" s="259">
        <f t="shared" si="13"/>
        <v>1.5170330687214E-3</v>
      </c>
      <c r="F55" s="64">
        <f t="shared" si="18"/>
        <v>-2.0136269619175095E-2</v>
      </c>
      <c r="H55" s="24">
        <v>62.167000000000002</v>
      </c>
      <c r="I55" s="160">
        <v>95.149999999999991</v>
      </c>
      <c r="J55" s="309">
        <f t="shared" si="14"/>
        <v>1.3897322245520418E-3</v>
      </c>
      <c r="K55" s="259">
        <f t="shared" si="15"/>
        <v>2.0808894546011699E-3</v>
      </c>
      <c r="L55" s="64">
        <f t="shared" si="19"/>
        <v>0.5305547959528365</v>
      </c>
      <c r="N55" s="39">
        <f t="shared" si="16"/>
        <v>3.7819077746684515</v>
      </c>
      <c r="O55" s="173">
        <f t="shared" si="17"/>
        <v>5.9073694666914998</v>
      </c>
      <c r="P55" s="64">
        <f t="shared" si="8"/>
        <v>0.56200780628749758</v>
      </c>
    </row>
    <row r="56" spans="1:16" ht="20.100000000000001" customHeight="1" x14ac:dyDescent="0.25">
      <c r="A56" s="44" t="s">
        <v>194</v>
      </c>
      <c r="B56" s="24">
        <v>75.33</v>
      </c>
      <c r="C56" s="160">
        <v>149.38</v>
      </c>
      <c r="D56" s="309">
        <f t="shared" si="12"/>
        <v>7.2250807846132724E-4</v>
      </c>
      <c r="E56" s="259">
        <f t="shared" si="13"/>
        <v>1.4069311467411853E-3</v>
      </c>
      <c r="F56" s="64">
        <f t="shared" si="18"/>
        <v>0.98300809770343822</v>
      </c>
      <c r="H56" s="24">
        <v>42.142000000000003</v>
      </c>
      <c r="I56" s="160">
        <v>91.811000000000007</v>
      </c>
      <c r="J56" s="309">
        <f t="shared" si="14"/>
        <v>9.4207691230189887E-4</v>
      </c>
      <c r="K56" s="259">
        <f t="shared" si="15"/>
        <v>2.0078669649646668E-3</v>
      </c>
      <c r="L56" s="64">
        <f t="shared" si="19"/>
        <v>1.1786104124151677</v>
      </c>
      <c r="N56" s="39">
        <f t="shared" ref="N56" si="20">(H56/B56)*10</f>
        <v>5.5943183326695873</v>
      </c>
      <c r="O56" s="173">
        <f t="shared" ref="O56" si="21">(I56/C56)*10</f>
        <v>6.1461373677868529</v>
      </c>
      <c r="P56" s="64">
        <f t="shared" ref="P56" si="22">(O56-N56)/N56</f>
        <v>9.8639191104797158E-2</v>
      </c>
    </row>
    <row r="57" spans="1:16" ht="20.100000000000001" customHeight="1" x14ac:dyDescent="0.25">
      <c r="A57" s="44" t="s">
        <v>198</v>
      </c>
      <c r="B57" s="24">
        <v>48.19</v>
      </c>
      <c r="C57" s="160">
        <v>125.51999999999998</v>
      </c>
      <c r="D57" s="309">
        <f t="shared" si="12"/>
        <v>4.6220183593590012E-4</v>
      </c>
      <c r="E57" s="259">
        <f t="shared" si="13"/>
        <v>1.1822064368654007E-3</v>
      </c>
      <c r="F57" s="64">
        <f t="shared" si="18"/>
        <v>1.6046897696617552</v>
      </c>
      <c r="H57" s="24">
        <v>66.641999999999996</v>
      </c>
      <c r="I57" s="160">
        <v>84.65</v>
      </c>
      <c r="J57" s="309">
        <f t="shared" si="14"/>
        <v>1.4897700533819736E-3</v>
      </c>
      <c r="K57" s="259">
        <f t="shared" si="15"/>
        <v>1.8512589840461277E-3</v>
      </c>
      <c r="L57" s="64">
        <f t="shared" si="19"/>
        <v>0.27021998139311559</v>
      </c>
      <c r="N57" s="39">
        <f t="shared" ref="N57:N60" si="23">(H57/B57)*10</f>
        <v>13.829010168084665</v>
      </c>
      <c r="O57" s="173">
        <f t="shared" ref="O57:O60" si="24">(I57/C57)*10</f>
        <v>6.7439451880178467</v>
      </c>
      <c r="P57" s="64">
        <f t="shared" ref="P57:P60" si="25">(O57-N57)/N57</f>
        <v>-0.51233348547375523</v>
      </c>
    </row>
    <row r="58" spans="1:16" ht="20.100000000000001" customHeight="1" x14ac:dyDescent="0.25">
      <c r="A58" s="44" t="s">
        <v>235</v>
      </c>
      <c r="B58" s="24">
        <v>28.91</v>
      </c>
      <c r="C58" s="160">
        <v>87.89</v>
      </c>
      <c r="D58" s="309">
        <f t="shared" si="12"/>
        <v>2.7728273660317229E-4</v>
      </c>
      <c r="E58" s="259">
        <f t="shared" si="13"/>
        <v>8.2778938604286239E-4</v>
      </c>
      <c r="F58" s="64">
        <f t="shared" si="18"/>
        <v>2.0401245243860258</v>
      </c>
      <c r="H58" s="24">
        <v>26.400000000000002</v>
      </c>
      <c r="I58" s="160">
        <v>57.891999999999996</v>
      </c>
      <c r="J58" s="309">
        <f t="shared" si="14"/>
        <v>5.9016730304138696E-4</v>
      </c>
      <c r="K58" s="259">
        <f t="shared" si="15"/>
        <v>1.2660730667973825E-3</v>
      </c>
      <c r="L58" s="64">
        <f t="shared" si="19"/>
        <v>1.1928787878787876</v>
      </c>
      <c r="N58" s="39">
        <f t="shared" ref="N58:N59" si="26">(H58/B58)*10</f>
        <v>9.1317883085437561</v>
      </c>
      <c r="O58" s="173">
        <f t="shared" ref="O58:O59" si="27">(I58/C58)*10</f>
        <v>6.5868699510752071</v>
      </c>
      <c r="P58" s="64">
        <f t="shared" ref="P58:P59" si="28">(O58-N58)/N58</f>
        <v>-0.27868783982733242</v>
      </c>
    </row>
    <row r="59" spans="1:16" ht="20.100000000000001" customHeight="1" x14ac:dyDescent="0.25">
      <c r="A59" s="44" t="s">
        <v>212</v>
      </c>
      <c r="B59" s="24">
        <v>47.59</v>
      </c>
      <c r="C59" s="160">
        <v>42.5</v>
      </c>
      <c r="D59" s="309">
        <f t="shared" si="12"/>
        <v>4.564470921807323E-4</v>
      </c>
      <c r="E59" s="259">
        <f t="shared" si="13"/>
        <v>4.0028500292208044E-4</v>
      </c>
      <c r="F59" s="64">
        <f t="shared" ref="F59:F60" si="29">(C59-B59)/B59</f>
        <v>-0.10695524269804588</v>
      </c>
      <c r="H59" s="24">
        <v>26.667000000000002</v>
      </c>
      <c r="I59" s="160">
        <v>35.012999999999998</v>
      </c>
      <c r="J59" s="309">
        <f t="shared" si="14"/>
        <v>5.9613604053805559E-4</v>
      </c>
      <c r="K59" s="259">
        <f t="shared" si="15"/>
        <v>7.657192062422571E-4</v>
      </c>
      <c r="L59" s="64">
        <f t="shared" ref="L59:L60" si="30">(I59-H59)/H59</f>
        <v>0.3129710878614016</v>
      </c>
      <c r="N59" s="39">
        <f t="shared" si="26"/>
        <v>5.6034881277579318</v>
      </c>
      <c r="O59" s="173">
        <f t="shared" si="27"/>
        <v>8.2383529411764691</v>
      </c>
      <c r="P59" s="64">
        <f t="shared" si="28"/>
        <v>0.47021868403115535</v>
      </c>
    </row>
    <row r="60" spans="1:16" ht="20.100000000000001" customHeight="1" x14ac:dyDescent="0.25">
      <c r="A60" s="44" t="s">
        <v>192</v>
      </c>
      <c r="B60" s="24">
        <v>43.24</v>
      </c>
      <c r="C60" s="160">
        <v>54.25</v>
      </c>
      <c r="D60" s="309">
        <f t="shared" si="12"/>
        <v>4.1472519995576517E-4</v>
      </c>
      <c r="E60" s="259">
        <f t="shared" si="13"/>
        <v>5.1095203314171448E-4</v>
      </c>
      <c r="F60" s="64">
        <f t="shared" si="29"/>
        <v>0.25462534690101751</v>
      </c>
      <c r="H60" s="24">
        <v>29.377000000000002</v>
      </c>
      <c r="I60" s="160">
        <v>33.492999999999995</v>
      </c>
      <c r="J60" s="309">
        <f t="shared" si="14"/>
        <v>6.5671760838813731E-4</v>
      </c>
      <c r="K60" s="259">
        <f t="shared" si="15"/>
        <v>7.3247746193333668E-4</v>
      </c>
      <c r="L60" s="64">
        <f t="shared" si="30"/>
        <v>0.14010960955849788</v>
      </c>
      <c r="N60" s="39">
        <f t="shared" si="23"/>
        <v>6.7939407955596671</v>
      </c>
      <c r="O60" s="173">
        <f t="shared" si="24"/>
        <v>6.1738248847926256</v>
      </c>
      <c r="P60" s="64">
        <f t="shared" si="25"/>
        <v>-9.1274847607199089E-2</v>
      </c>
    </row>
    <row r="61" spans="1:16" ht="20.100000000000001" customHeight="1" thickBot="1" x14ac:dyDescent="0.3">
      <c r="A61" s="13" t="s">
        <v>17</v>
      </c>
      <c r="B61" s="24">
        <f>B62-SUM(B39:B60)</f>
        <v>678.16999999999825</v>
      </c>
      <c r="C61" s="160">
        <f>C62-SUM(C39:C60)</f>
        <v>95.989999999990687</v>
      </c>
      <c r="D61" s="309">
        <f t="shared" si="12"/>
        <v>6.5044909540703175E-3</v>
      </c>
      <c r="E61" s="259">
        <f t="shared" si="13"/>
        <v>9.0407899836439463E-4</v>
      </c>
      <c r="F61" s="64">
        <f t="shared" ref="F61" si="31">(C61-B61)/B61</f>
        <v>-0.8584573189613357</v>
      </c>
      <c r="H61" s="24">
        <f>H62-SUM(H39:H60)</f>
        <v>237.29299999999785</v>
      </c>
      <c r="I61" s="160">
        <f>I62-SUM(I39:I60)</f>
        <v>78.968000000000757</v>
      </c>
      <c r="J61" s="309">
        <f t="shared" si="14"/>
        <v>5.3046427969923697E-3</v>
      </c>
      <c r="K61" s="259">
        <f t="shared" si="15"/>
        <v>1.7269960951229299E-3</v>
      </c>
      <c r="L61" s="64">
        <f t="shared" ref="L61" si="32">(I61-H61)/H61</f>
        <v>-0.66721310784556864</v>
      </c>
      <c r="N61" s="39">
        <f t="shared" si="16"/>
        <v>3.4990194199094393</v>
      </c>
      <c r="O61" s="173">
        <f t="shared" si="17"/>
        <v>8.226690280238401</v>
      </c>
      <c r="P61" s="64">
        <f t="shared" ref="P61" si="33">(O61-N61)/N61</f>
        <v>1.351141646550599</v>
      </c>
    </row>
    <row r="62" spans="1:16" ht="26.25" customHeight="1" thickBot="1" x14ac:dyDescent="0.3">
      <c r="A62" s="17" t="s">
        <v>18</v>
      </c>
      <c r="B62" s="46">
        <v>104261.81000000001</v>
      </c>
      <c r="C62" s="171">
        <v>106174.35000000002</v>
      </c>
      <c r="D62" s="315">
        <f>SUM(D39:D61)</f>
        <v>0.99999999999999967</v>
      </c>
      <c r="E62" s="316">
        <f>SUM(E39:E61)</f>
        <v>0.99999999999999989</v>
      </c>
      <c r="F62" s="69">
        <f t="shared" si="18"/>
        <v>1.834362936918137E-2</v>
      </c>
      <c r="G62" s="2"/>
      <c r="H62" s="46">
        <v>44733.078000000001</v>
      </c>
      <c r="I62" s="171">
        <v>45725.639000000003</v>
      </c>
      <c r="J62" s="315">
        <f>SUM(J39:J61)</f>
        <v>1.0000000000000002</v>
      </c>
      <c r="K62" s="316">
        <f>SUM(K39:K61)</f>
        <v>1.0000000000000002</v>
      </c>
      <c r="L62" s="69">
        <f t="shared" si="19"/>
        <v>2.2188524563411475E-2</v>
      </c>
      <c r="M62" s="2"/>
      <c r="N62" s="34">
        <f t="shared" si="16"/>
        <v>4.2904566878322941</v>
      </c>
      <c r="O62" s="166">
        <f t="shared" si="17"/>
        <v>4.3066558919362343</v>
      </c>
      <c r="P62" s="69">
        <f t="shared" si="8"/>
        <v>3.7756363209261851E-3</v>
      </c>
    </row>
    <row r="64" spans="1:16" ht="15.75" thickBot="1" x14ac:dyDescent="0.3"/>
    <row r="65" spans="1:16" x14ac:dyDescent="0.25">
      <c r="A65" s="466" t="s">
        <v>15</v>
      </c>
      <c r="B65" s="453" t="s">
        <v>1</v>
      </c>
      <c r="C65" s="449"/>
      <c r="D65" s="453" t="s">
        <v>105</v>
      </c>
      <c r="E65" s="449"/>
      <c r="F65" s="148" t="s">
        <v>0</v>
      </c>
      <c r="H65" s="464" t="s">
        <v>19</v>
      </c>
      <c r="I65" s="465"/>
      <c r="J65" s="453" t="s">
        <v>105</v>
      </c>
      <c r="K65" s="454"/>
      <c r="L65" s="148" t="s">
        <v>0</v>
      </c>
      <c r="N65" s="461" t="s">
        <v>22</v>
      </c>
      <c r="O65" s="449"/>
      <c r="P65" s="148" t="s">
        <v>0</v>
      </c>
    </row>
    <row r="66" spans="1:16" x14ac:dyDescent="0.25">
      <c r="A66" s="467"/>
      <c r="B66" s="456" t="str">
        <f>B5</f>
        <v>jan-mar</v>
      </c>
      <c r="C66" s="458"/>
      <c r="D66" s="456" t="str">
        <f>B5</f>
        <v>jan-mar</v>
      </c>
      <c r="E66" s="458"/>
      <c r="F66" s="149" t="str">
        <f>F37</f>
        <v>2022/2021</v>
      </c>
      <c r="H66" s="459" t="str">
        <f>B5</f>
        <v>jan-mar</v>
      </c>
      <c r="I66" s="458"/>
      <c r="J66" s="456" t="str">
        <f>B5</f>
        <v>jan-mar</v>
      </c>
      <c r="K66" s="457"/>
      <c r="L66" s="149" t="str">
        <f>L37</f>
        <v>2022/2021</v>
      </c>
      <c r="N66" s="459" t="str">
        <f>B5</f>
        <v>jan-mar</v>
      </c>
      <c r="O66" s="457"/>
      <c r="P66" s="149" t="str">
        <f>P37</f>
        <v>2022/2021</v>
      </c>
    </row>
    <row r="67" spans="1:16" ht="19.5" customHeight="1" thickBot="1" x14ac:dyDescent="0.3">
      <c r="A67" s="468"/>
      <c r="B67" s="117">
        <f>B6</f>
        <v>2021</v>
      </c>
      <c r="C67" s="152">
        <f>C6</f>
        <v>2022</v>
      </c>
      <c r="D67" s="117">
        <f>B6</f>
        <v>2021</v>
      </c>
      <c r="E67" s="152">
        <f>C6</f>
        <v>2022</v>
      </c>
      <c r="F67" s="150" t="s">
        <v>1</v>
      </c>
      <c r="H67" s="30">
        <f>B6</f>
        <v>2021</v>
      </c>
      <c r="I67" s="152">
        <f>C6</f>
        <v>2022</v>
      </c>
      <c r="J67" s="117">
        <f>B6</f>
        <v>2021</v>
      </c>
      <c r="K67" s="152">
        <f>C6</f>
        <v>2022</v>
      </c>
      <c r="L67" s="321">
        <v>1000</v>
      </c>
      <c r="N67" s="30">
        <f>B6</f>
        <v>2021</v>
      </c>
      <c r="O67" s="152">
        <f>C6</f>
        <v>2022</v>
      </c>
      <c r="P67" s="150"/>
    </row>
    <row r="68" spans="1:16" ht="20.100000000000001" customHeight="1" x14ac:dyDescent="0.25">
      <c r="A68" s="44" t="s">
        <v>164</v>
      </c>
      <c r="B68" s="45">
        <v>10384.9</v>
      </c>
      <c r="C68" s="167">
        <v>8600.91</v>
      </c>
      <c r="D68" s="309">
        <f>B68/$B$96</f>
        <v>0.32562558497937572</v>
      </c>
      <c r="E68" s="308">
        <f>C68/$C$96</f>
        <v>0.3019824454408811</v>
      </c>
      <c r="F68" s="73">
        <f t="shared" ref="F68:F94" si="34">(C68-B68)/B68</f>
        <v>-0.17178692139548765</v>
      </c>
      <c r="H68" s="24">
        <v>8788.9959999999992</v>
      </c>
      <c r="I68" s="167">
        <v>8528.5769999999993</v>
      </c>
      <c r="J68" s="307">
        <f>H68/$H$96</f>
        <v>0.39078549699165277</v>
      </c>
      <c r="K68" s="308">
        <f>I68/$I$96</f>
        <v>0.36969103584165247</v>
      </c>
      <c r="L68" s="73">
        <f t="shared" ref="L68:L82" si="35">(I68-H68)/H68</f>
        <v>-2.9630119299178189E-2</v>
      </c>
      <c r="N68" s="48">
        <f t="shared" ref="N68:N96" si="36">(H68/B68)*10</f>
        <v>8.4632456740074531</v>
      </c>
      <c r="O68" s="169">
        <f t="shared" ref="O68:O96" si="37">(I68/C68)*10</f>
        <v>9.9159007593382551</v>
      </c>
      <c r="P68" s="73">
        <f t="shared" si="8"/>
        <v>0.17164278827356214</v>
      </c>
    </row>
    <row r="69" spans="1:16" ht="20.100000000000001" customHeight="1" x14ac:dyDescent="0.25">
      <c r="A69" s="44" t="s">
        <v>167</v>
      </c>
      <c r="B69" s="24">
        <v>9316.85</v>
      </c>
      <c r="C69" s="160">
        <v>6762.88</v>
      </c>
      <c r="D69" s="309">
        <f t="shared" ref="D69:D95" si="38">B69/$B$96</f>
        <v>0.29213615262690029</v>
      </c>
      <c r="E69" s="259">
        <f t="shared" ref="E69:E95" si="39">C69/$C$96</f>
        <v>0.23744825147841636</v>
      </c>
      <c r="F69" s="64">
        <f t="shared" si="34"/>
        <v>-0.27412376500641311</v>
      </c>
      <c r="H69" s="24">
        <v>5011.8580000000002</v>
      </c>
      <c r="I69" s="160">
        <v>4092.1869999999999</v>
      </c>
      <c r="J69" s="258">
        <f t="shared" ref="J69:J96" si="40">H69/$H$96</f>
        <v>0.22284245201404018</v>
      </c>
      <c r="K69" s="259">
        <f t="shared" ref="K69:K96" si="41">I69/$I$96</f>
        <v>0.17738537752402828</v>
      </c>
      <c r="L69" s="64">
        <f t="shared" si="35"/>
        <v>-0.18349901373901659</v>
      </c>
      <c r="N69" s="47">
        <f t="shared" si="36"/>
        <v>5.3793481702506751</v>
      </c>
      <c r="O69" s="163">
        <f t="shared" si="37"/>
        <v>6.0509531442225795</v>
      </c>
      <c r="P69" s="64">
        <f t="shared" si="8"/>
        <v>0.12484876470462923</v>
      </c>
    </row>
    <row r="70" spans="1:16" ht="20.100000000000001" customHeight="1" x14ac:dyDescent="0.25">
      <c r="A70" s="44" t="s">
        <v>165</v>
      </c>
      <c r="B70" s="24">
        <v>2930.22</v>
      </c>
      <c r="C70" s="160">
        <v>2675.45</v>
      </c>
      <c r="D70" s="309">
        <f t="shared" si="38"/>
        <v>9.187903606373353E-2</v>
      </c>
      <c r="E70" s="259">
        <f t="shared" si="39"/>
        <v>9.3936447847356302E-2</v>
      </c>
      <c r="F70" s="64">
        <f t="shared" si="34"/>
        <v>-8.6945690084703542E-2</v>
      </c>
      <c r="H70" s="24">
        <v>2329.5360000000001</v>
      </c>
      <c r="I70" s="160">
        <v>2455.5540000000001</v>
      </c>
      <c r="J70" s="258">
        <f t="shared" si="40"/>
        <v>0.10357825666548795</v>
      </c>
      <c r="K70" s="259">
        <f t="shared" si="41"/>
        <v>0.10644170789864631</v>
      </c>
      <c r="L70" s="64">
        <f t="shared" si="35"/>
        <v>5.409575125690267E-2</v>
      </c>
      <c r="N70" s="47">
        <f t="shared" si="36"/>
        <v>7.9500378811147296</v>
      </c>
      <c r="O70" s="163">
        <f t="shared" si="37"/>
        <v>9.178097142536771</v>
      </c>
      <c r="P70" s="64">
        <f t="shared" si="8"/>
        <v>0.15447212702461321</v>
      </c>
    </row>
    <row r="71" spans="1:16" ht="20.100000000000001" customHeight="1" x14ac:dyDescent="0.25">
      <c r="A71" s="44" t="s">
        <v>171</v>
      </c>
      <c r="B71" s="24">
        <v>2448.1999999999998</v>
      </c>
      <c r="C71" s="160">
        <v>2416.0500000000002</v>
      </c>
      <c r="D71" s="309">
        <f t="shared" si="38"/>
        <v>7.6764971944506696E-2</v>
      </c>
      <c r="E71" s="259">
        <f t="shared" si="39"/>
        <v>8.4828778269676219E-2</v>
      </c>
      <c r="F71" s="64">
        <f t="shared" si="34"/>
        <v>-1.3132097050894386E-2</v>
      </c>
      <c r="H71" s="24">
        <v>1470.9079999999999</v>
      </c>
      <c r="I71" s="160">
        <v>1520.88</v>
      </c>
      <c r="J71" s="258">
        <f t="shared" si="40"/>
        <v>6.5401043965544872E-2</v>
      </c>
      <c r="K71" s="259">
        <f t="shared" si="41"/>
        <v>6.5926086214717003E-2</v>
      </c>
      <c r="L71" s="64">
        <f t="shared" si="35"/>
        <v>3.3973572786333485E-2</v>
      </c>
      <c r="N71" s="47">
        <f t="shared" si="36"/>
        <v>6.0081202516134304</v>
      </c>
      <c r="O71" s="163">
        <f t="shared" si="37"/>
        <v>6.2949028372757185</v>
      </c>
      <c r="P71" s="64">
        <f t="shared" si="8"/>
        <v>4.7732497628567773E-2</v>
      </c>
    </row>
    <row r="72" spans="1:16" ht="20.100000000000001" customHeight="1" x14ac:dyDescent="0.25">
      <c r="A72" s="44" t="s">
        <v>183</v>
      </c>
      <c r="B72" s="24">
        <v>906.46</v>
      </c>
      <c r="C72" s="160">
        <v>1308.1299999999999</v>
      </c>
      <c r="D72" s="309">
        <f t="shared" si="38"/>
        <v>2.8422668274167777E-2</v>
      </c>
      <c r="E72" s="259">
        <f t="shared" si="39"/>
        <v>4.5929128005592401E-2</v>
      </c>
      <c r="F72" s="64">
        <f t="shared" si="34"/>
        <v>0.44311938750744634</v>
      </c>
      <c r="H72" s="24">
        <v>790.26</v>
      </c>
      <c r="I72" s="160">
        <v>1252.9470000000001</v>
      </c>
      <c r="J72" s="258">
        <f t="shared" si="40"/>
        <v>3.513736345455426E-2</v>
      </c>
      <c r="K72" s="259">
        <f t="shared" si="41"/>
        <v>5.431190622828299E-2</v>
      </c>
      <c r="L72" s="64">
        <f t="shared" si="35"/>
        <v>0.58548705489332642</v>
      </c>
      <c r="N72" s="47">
        <f t="shared" si="36"/>
        <v>8.7180901529024997</v>
      </c>
      <c r="O72" s="163">
        <f t="shared" si="37"/>
        <v>9.5781535474303023</v>
      </c>
      <c r="P72" s="64">
        <f t="shared" ref="P72:P76" si="42">(O72-N72)/N72</f>
        <v>9.8652730063988059E-2</v>
      </c>
    </row>
    <row r="73" spans="1:16" ht="20.100000000000001" customHeight="1" x14ac:dyDescent="0.25">
      <c r="A73" s="44" t="s">
        <v>184</v>
      </c>
      <c r="B73" s="24">
        <v>75.12</v>
      </c>
      <c r="C73" s="160">
        <v>264.72000000000003</v>
      </c>
      <c r="D73" s="309">
        <f t="shared" si="38"/>
        <v>2.3554385640353502E-3</v>
      </c>
      <c r="E73" s="259">
        <f t="shared" si="39"/>
        <v>9.29445755822466E-3</v>
      </c>
      <c r="F73" s="64">
        <f t="shared" si="34"/>
        <v>2.5239616613418532</v>
      </c>
      <c r="H73" s="24">
        <v>199.374</v>
      </c>
      <c r="I73" s="160">
        <v>713.45399999999995</v>
      </c>
      <c r="J73" s="258">
        <f t="shared" si="40"/>
        <v>8.8647745063501898E-3</v>
      </c>
      <c r="K73" s="259">
        <f t="shared" si="41"/>
        <v>3.0926325491974844E-2</v>
      </c>
      <c r="L73" s="64">
        <f t="shared" si="35"/>
        <v>2.5784706130187485</v>
      </c>
      <c r="N73" s="47">
        <f t="shared" si="36"/>
        <v>26.540734824281145</v>
      </c>
      <c r="O73" s="163">
        <f t="shared" si="37"/>
        <v>26.951269265639159</v>
      </c>
      <c r="P73" s="64">
        <f t="shared" si="42"/>
        <v>1.5468088735148001E-2</v>
      </c>
    </row>
    <row r="74" spans="1:16" ht="20.100000000000001" customHeight="1" x14ac:dyDescent="0.25">
      <c r="A74" s="44" t="s">
        <v>166</v>
      </c>
      <c r="B74" s="24">
        <v>1336.2400000000002</v>
      </c>
      <c r="C74" s="160">
        <v>1470.2500000000002</v>
      </c>
      <c r="D74" s="309">
        <f t="shared" si="38"/>
        <v>4.1898711751951499E-2</v>
      </c>
      <c r="E74" s="259">
        <f t="shared" si="39"/>
        <v>5.1621245939029184E-2</v>
      </c>
      <c r="F74" s="64">
        <f t="shared" si="34"/>
        <v>0.10028887026282701</v>
      </c>
      <c r="H74" s="24">
        <v>590.77099999999996</v>
      </c>
      <c r="I74" s="160">
        <v>698.53899999999999</v>
      </c>
      <c r="J74" s="258">
        <f t="shared" si="40"/>
        <v>2.6267475698391E-2</v>
      </c>
      <c r="K74" s="259">
        <f t="shared" si="41"/>
        <v>3.0279800075181607E-2</v>
      </c>
      <c r="L74" s="64">
        <f t="shared" si="35"/>
        <v>0.1824192453590309</v>
      </c>
      <c r="N74" s="47">
        <f t="shared" si="36"/>
        <v>4.42114440519667</v>
      </c>
      <c r="O74" s="163">
        <f t="shared" si="37"/>
        <v>4.7511579663322561</v>
      </c>
      <c r="P74" s="64">
        <f t="shared" si="42"/>
        <v>7.4644375050876857E-2</v>
      </c>
    </row>
    <row r="75" spans="1:16" ht="20.100000000000001" customHeight="1" x14ac:dyDescent="0.25">
      <c r="A75" s="44" t="s">
        <v>200</v>
      </c>
      <c r="B75" s="24">
        <v>95.929999999999993</v>
      </c>
      <c r="C75" s="160">
        <v>409.03999999999996</v>
      </c>
      <c r="D75" s="309">
        <f t="shared" si="38"/>
        <v>3.0079502322671874E-3</v>
      </c>
      <c r="E75" s="259">
        <f t="shared" si="39"/>
        <v>1.4361608188335652E-2</v>
      </c>
      <c r="F75" s="64">
        <f t="shared" si="34"/>
        <v>3.2639424580423224</v>
      </c>
      <c r="H75" s="24">
        <v>68.323000000000008</v>
      </c>
      <c r="I75" s="160">
        <v>577.58899999999994</v>
      </c>
      <c r="J75" s="258">
        <f t="shared" si="40"/>
        <v>3.0378484085054423E-3</v>
      </c>
      <c r="K75" s="259">
        <f t="shared" si="41"/>
        <v>2.5036940594045667E-2</v>
      </c>
      <c r="L75" s="64">
        <f t="shared" si="35"/>
        <v>7.4538003307817267</v>
      </c>
      <c r="N75" s="47">
        <f t="shared" si="36"/>
        <v>7.1221724173876799</v>
      </c>
      <c r="O75" s="163">
        <f t="shared" si="37"/>
        <v>14.120599452376295</v>
      </c>
      <c r="P75" s="64">
        <f t="shared" si="42"/>
        <v>0.98262533183036127</v>
      </c>
    </row>
    <row r="76" spans="1:16" ht="20.100000000000001" customHeight="1" x14ac:dyDescent="0.25">
      <c r="A76" s="44" t="s">
        <v>187</v>
      </c>
      <c r="B76" s="24">
        <v>561.54999999999995</v>
      </c>
      <c r="C76" s="160">
        <v>615.95000000000005</v>
      </c>
      <c r="D76" s="309">
        <f t="shared" si="38"/>
        <v>1.7607781225160418E-2</v>
      </c>
      <c r="E76" s="259">
        <f t="shared" si="39"/>
        <v>2.1626326431657898E-2</v>
      </c>
      <c r="F76" s="64">
        <f t="shared" si="34"/>
        <v>9.6874721752292933E-2</v>
      </c>
      <c r="H76" s="24">
        <v>328.38200000000001</v>
      </c>
      <c r="I76" s="160">
        <v>362.25300000000004</v>
      </c>
      <c r="J76" s="258">
        <f t="shared" si="40"/>
        <v>1.4600862609689768E-2</v>
      </c>
      <c r="K76" s="259">
        <f t="shared" si="41"/>
        <v>1.5702700087804351E-2</v>
      </c>
      <c r="L76" s="64">
        <f t="shared" si="35"/>
        <v>0.10314511757648116</v>
      </c>
      <c r="N76" s="47">
        <f t="shared" si="36"/>
        <v>5.8477784703054052</v>
      </c>
      <c r="O76" s="163">
        <f t="shared" si="37"/>
        <v>5.8812078902508329</v>
      </c>
      <c r="P76" s="64">
        <f t="shared" si="42"/>
        <v>5.7166016317444076E-3</v>
      </c>
    </row>
    <row r="77" spans="1:16" ht="20.100000000000001" customHeight="1" x14ac:dyDescent="0.25">
      <c r="A77" s="44" t="s">
        <v>178</v>
      </c>
      <c r="B77" s="24">
        <v>247.12</v>
      </c>
      <c r="C77" s="160">
        <v>332.41</v>
      </c>
      <c r="D77" s="309">
        <f t="shared" si="38"/>
        <v>7.7486152548511145E-3</v>
      </c>
      <c r="E77" s="259">
        <f t="shared" si="39"/>
        <v>1.1671088836995538E-2</v>
      </c>
      <c r="F77" s="64">
        <f t="shared" si="34"/>
        <v>0.34513596633214638</v>
      </c>
      <c r="H77" s="24">
        <v>202.64099999999999</v>
      </c>
      <c r="I77" s="160">
        <v>279.42500000000001</v>
      </c>
      <c r="J77" s="258">
        <f t="shared" si="40"/>
        <v>9.010035264083123E-3</v>
      </c>
      <c r="K77" s="259">
        <f t="shared" si="41"/>
        <v>1.2112327494968241E-2</v>
      </c>
      <c r="L77" s="64">
        <f t="shared" si="35"/>
        <v>0.37891640882151206</v>
      </c>
      <c r="N77" s="47">
        <f t="shared" ref="N77:N78" si="43">(H77/B77)*10</f>
        <v>8.2001052120427325</v>
      </c>
      <c r="O77" s="163">
        <f t="shared" ref="O77:O78" si="44">(I77/C77)*10</f>
        <v>8.4060347161637736</v>
      </c>
      <c r="P77" s="64">
        <f t="shared" ref="P77:P78" si="45">(O77-N77)/N77</f>
        <v>2.5113031942396499E-2</v>
      </c>
    </row>
    <row r="78" spans="1:16" ht="20.100000000000001" customHeight="1" x14ac:dyDescent="0.25">
      <c r="A78" s="44" t="s">
        <v>181</v>
      </c>
      <c r="B78" s="24">
        <v>253.7</v>
      </c>
      <c r="C78" s="160">
        <v>344.46000000000004</v>
      </c>
      <c r="D78" s="309">
        <f t="shared" si="38"/>
        <v>7.9549356189532513E-3</v>
      </c>
      <c r="E78" s="259">
        <f t="shared" si="39"/>
        <v>1.2094170635033492E-2</v>
      </c>
      <c r="F78" s="64">
        <f t="shared" si="34"/>
        <v>0.35774536854552641</v>
      </c>
      <c r="H78" s="24">
        <v>174.405</v>
      </c>
      <c r="I78" s="160">
        <v>272.69299999999998</v>
      </c>
      <c r="J78" s="258">
        <f t="shared" si="40"/>
        <v>7.7545768143288734E-3</v>
      </c>
      <c r="K78" s="259">
        <f t="shared" si="41"/>
        <v>1.1820513273992571E-2</v>
      </c>
      <c r="L78" s="64">
        <f t="shared" si="35"/>
        <v>0.56356182448897674</v>
      </c>
      <c r="N78" s="47">
        <f t="shared" si="43"/>
        <v>6.8744580212849824</v>
      </c>
      <c r="O78" s="163">
        <f t="shared" si="44"/>
        <v>7.9165360274052121</v>
      </c>
      <c r="P78" s="64">
        <f t="shared" si="45"/>
        <v>0.15158693280164118</v>
      </c>
    </row>
    <row r="79" spans="1:16" ht="20.100000000000001" customHeight="1" x14ac:dyDescent="0.25">
      <c r="A79" s="44" t="s">
        <v>211</v>
      </c>
      <c r="B79" s="24">
        <v>162.9</v>
      </c>
      <c r="C79" s="160">
        <v>334.47</v>
      </c>
      <c r="D79" s="309">
        <f t="shared" si="38"/>
        <v>5.107840017057488E-3</v>
      </c>
      <c r="E79" s="259">
        <f t="shared" si="39"/>
        <v>1.1743416513672566E-2</v>
      </c>
      <c r="F79" s="64">
        <f t="shared" si="34"/>
        <v>1.0532228360957643</v>
      </c>
      <c r="H79" s="24">
        <v>122.574</v>
      </c>
      <c r="I79" s="160">
        <v>253.61699999999996</v>
      </c>
      <c r="J79" s="258">
        <f t="shared" si="40"/>
        <v>5.4500128920589854E-3</v>
      </c>
      <c r="K79" s="259">
        <f t="shared" si="41"/>
        <v>1.0993619619902872E-2</v>
      </c>
      <c r="L79" s="64">
        <f t="shared" ref="L79:L80" si="46">(I79-H79)/H79</f>
        <v>1.0690929560918299</v>
      </c>
      <c r="N79" s="47">
        <f t="shared" ref="N79:N80" si="47">(H79/B79)*10</f>
        <v>7.5244935543278082</v>
      </c>
      <c r="O79" s="163">
        <f t="shared" ref="O79:O80" si="48">(I79/C79)*10</f>
        <v>7.5826531527491241</v>
      </c>
      <c r="P79" s="64">
        <f t="shared" ref="P79:P80" si="49">(O79-N79)/N79</f>
        <v>7.7293704887107881E-3</v>
      </c>
    </row>
    <row r="80" spans="1:16" ht="20.100000000000001" customHeight="1" x14ac:dyDescent="0.25">
      <c r="A80" s="44" t="s">
        <v>208</v>
      </c>
      <c r="B80" s="24">
        <v>174.71</v>
      </c>
      <c r="C80" s="160">
        <v>386.03999999999996</v>
      </c>
      <c r="D80" s="309">
        <f t="shared" si="38"/>
        <v>5.4781505793745477E-3</v>
      </c>
      <c r="E80" s="259">
        <f t="shared" si="39"/>
        <v>1.3554066167184371E-2</v>
      </c>
      <c r="F80" s="64">
        <f t="shared" si="34"/>
        <v>1.2096044874363228</v>
      </c>
      <c r="H80" s="24">
        <v>98.872</v>
      </c>
      <c r="I80" s="160">
        <v>233.50900000000001</v>
      </c>
      <c r="J80" s="258">
        <f t="shared" si="40"/>
        <v>4.3961498740651035E-3</v>
      </c>
      <c r="K80" s="259">
        <f t="shared" si="41"/>
        <v>1.0121991521955942E-2</v>
      </c>
      <c r="L80" s="64">
        <f t="shared" si="46"/>
        <v>1.3617303179868923</v>
      </c>
      <c r="N80" s="47">
        <f t="shared" si="47"/>
        <v>5.6592066853643175</v>
      </c>
      <c r="O80" s="163">
        <f t="shared" si="48"/>
        <v>6.0488291368770088</v>
      </c>
      <c r="P80" s="64">
        <f t="shared" si="49"/>
        <v>6.88475387407783E-2</v>
      </c>
    </row>
    <row r="81" spans="1:16" ht="20.100000000000001" customHeight="1" x14ac:dyDescent="0.25">
      <c r="A81" s="44" t="s">
        <v>214</v>
      </c>
      <c r="B81" s="24">
        <v>21.95</v>
      </c>
      <c r="C81" s="160">
        <v>163.71</v>
      </c>
      <c r="D81" s="309">
        <f t="shared" si="38"/>
        <v>6.8825714164770947E-4</v>
      </c>
      <c r="E81" s="259">
        <f t="shared" si="39"/>
        <v>5.7479436644641843E-3</v>
      </c>
      <c r="F81" s="64">
        <f t="shared" si="34"/>
        <v>6.4583143507972673</v>
      </c>
      <c r="H81" s="24">
        <v>11.158999999999999</v>
      </c>
      <c r="I81" s="160">
        <v>175.64999999999998</v>
      </c>
      <c r="J81" s="258">
        <f t="shared" si="40"/>
        <v>4.9616308403483778E-4</v>
      </c>
      <c r="K81" s="259">
        <f t="shared" si="41"/>
        <v>7.6139583948865398E-3</v>
      </c>
      <c r="L81" s="64">
        <f t="shared" si="35"/>
        <v>14.74065776503271</v>
      </c>
      <c r="N81" s="47">
        <f t="shared" ref="N81" si="50">(H81/B81)*10</f>
        <v>5.0838268792710704</v>
      </c>
      <c r="O81" s="163">
        <f t="shared" ref="O81" si="51">(I81/C81)*10</f>
        <v>10.729338464357703</v>
      </c>
      <c r="P81" s="64">
        <f t="shared" ref="P81" si="52">(O81-N81)/N81</f>
        <v>1.1104846249005429</v>
      </c>
    </row>
    <row r="82" spans="1:16" ht="20.100000000000001" customHeight="1" x14ac:dyDescent="0.25">
      <c r="A82" s="44" t="s">
        <v>182</v>
      </c>
      <c r="B82" s="24">
        <v>495.99</v>
      </c>
      <c r="C82" s="160">
        <v>224.45999999999998</v>
      </c>
      <c r="D82" s="309">
        <f t="shared" si="38"/>
        <v>1.5552102946963435E-2</v>
      </c>
      <c r="E82" s="259">
        <f t="shared" si="39"/>
        <v>7.8809079159833286E-3</v>
      </c>
      <c r="F82" s="64">
        <f t="shared" si="34"/>
        <v>-0.5474505534385774</v>
      </c>
      <c r="H82" s="24">
        <v>363.01200000000006</v>
      </c>
      <c r="I82" s="160">
        <v>166.67199999999997</v>
      </c>
      <c r="J82" s="258">
        <f t="shared" si="40"/>
        <v>1.6140617749050505E-2</v>
      </c>
      <c r="K82" s="259">
        <f t="shared" si="41"/>
        <v>7.2247860722603431E-3</v>
      </c>
      <c r="L82" s="64">
        <f t="shared" si="35"/>
        <v>-0.54086366290921528</v>
      </c>
      <c r="N82" s="47">
        <f t="shared" ref="N82" si="53">(H82/B82)*10</f>
        <v>7.3189378818121344</v>
      </c>
      <c r="O82" s="163">
        <f t="shared" ref="O82" si="54">(I82/C82)*10</f>
        <v>7.4254655617927465</v>
      </c>
      <c r="P82" s="64">
        <f t="shared" ref="P82" si="55">(O82-N82)/N82</f>
        <v>1.4555073659709259E-2</v>
      </c>
    </row>
    <row r="83" spans="1:16" ht="20.100000000000001" customHeight="1" x14ac:dyDescent="0.25">
      <c r="A83" s="44" t="s">
        <v>224</v>
      </c>
      <c r="B83" s="24">
        <v>126.83</v>
      </c>
      <c r="C83" s="160">
        <v>125.58</v>
      </c>
      <c r="D83" s="309">
        <f t="shared" si="38"/>
        <v>3.9768406959079265E-3</v>
      </c>
      <c r="E83" s="259">
        <f t="shared" si="39"/>
        <v>4.4091794354859945E-3</v>
      </c>
      <c r="F83" s="64">
        <f t="shared" si="34"/>
        <v>-9.8557123708901684E-3</v>
      </c>
      <c r="H83" s="24">
        <v>120.43799999999999</v>
      </c>
      <c r="I83" s="160">
        <v>133.89699999999999</v>
      </c>
      <c r="J83" s="258">
        <f t="shared" si="40"/>
        <v>5.3550398346615107E-3</v>
      </c>
      <c r="K83" s="259">
        <f t="shared" si="41"/>
        <v>5.8040773538293369E-3</v>
      </c>
      <c r="L83" s="64">
        <f t="shared" ref="L83" si="56">(I83-H83)/H83</f>
        <v>0.11175044421195972</v>
      </c>
      <c r="N83" s="47">
        <f t="shared" ref="N83" si="57">(H83/B83)*10</f>
        <v>9.4960182922021588</v>
      </c>
      <c r="O83" s="163">
        <f t="shared" ref="O83" si="58">(I83/C83)*10</f>
        <v>10.662286988373943</v>
      </c>
      <c r="P83" s="64">
        <f t="shared" ref="P83" si="59">(O83-N83)/N83</f>
        <v>0.12281660168341169</v>
      </c>
    </row>
    <row r="84" spans="1:16" ht="20.100000000000001" customHeight="1" x14ac:dyDescent="0.25">
      <c r="A84" s="44" t="s">
        <v>207</v>
      </c>
      <c r="B84" s="24">
        <v>303.14000000000004</v>
      </c>
      <c r="C84" s="160">
        <v>248.87</v>
      </c>
      <c r="D84" s="309">
        <f t="shared" si="38"/>
        <v>9.5051603607784352E-3</v>
      </c>
      <c r="E84" s="259">
        <f t="shared" si="39"/>
        <v>8.7379557740834488E-3</v>
      </c>
      <c r="F84" s="64">
        <f t="shared" si="34"/>
        <v>-0.17902619251830848</v>
      </c>
      <c r="H84" s="24">
        <v>167.52100000000002</v>
      </c>
      <c r="I84" s="160">
        <v>133.423</v>
      </c>
      <c r="J84" s="258">
        <f t="shared" si="40"/>
        <v>7.4484932342145423E-3</v>
      </c>
      <c r="K84" s="259">
        <f t="shared" si="41"/>
        <v>5.7835307197321205E-3</v>
      </c>
      <c r="L84" s="64">
        <f t="shared" ref="L84:L94" si="60">(I84-H84)/H84</f>
        <v>-0.20354463022546432</v>
      </c>
      <c r="N84" s="47">
        <f t="shared" ref="N84:N90" si="61">(H84/B84)*10</f>
        <v>5.5261925183083713</v>
      </c>
      <c r="O84" s="163">
        <f t="shared" ref="O84:O90" si="62">(I84/C84)*10</f>
        <v>5.3611524088881746</v>
      </c>
      <c r="P84" s="64">
        <f t="shared" ref="P84:P90" si="63">(O84-N84)/N84</f>
        <v>-2.9865066928706524E-2</v>
      </c>
    </row>
    <row r="85" spans="1:16" ht="20.100000000000001" customHeight="1" x14ac:dyDescent="0.25">
      <c r="A85" s="44" t="s">
        <v>216</v>
      </c>
      <c r="B85" s="24">
        <v>349.34</v>
      </c>
      <c r="C85" s="160">
        <v>121.6</v>
      </c>
      <c r="D85" s="309">
        <f t="shared" si="38"/>
        <v>1.0953792704474295E-2</v>
      </c>
      <c r="E85" s="259">
        <f t="shared" si="39"/>
        <v>4.2694395553041645E-3</v>
      </c>
      <c r="F85" s="64">
        <f t="shared" si="34"/>
        <v>-0.65191503978931697</v>
      </c>
      <c r="H85" s="24">
        <v>323.64699999999999</v>
      </c>
      <c r="I85" s="160">
        <v>124.35000000000001</v>
      </c>
      <c r="J85" s="258">
        <f t="shared" si="40"/>
        <v>1.4390330106516996E-2</v>
      </c>
      <c r="K85" s="259">
        <f t="shared" si="41"/>
        <v>5.3902404008206173E-3</v>
      </c>
      <c r="L85" s="64">
        <f t="shared" si="60"/>
        <v>-0.61578509919758251</v>
      </c>
      <c r="N85" s="47">
        <f t="shared" si="61"/>
        <v>9.2645273945153725</v>
      </c>
      <c r="O85" s="163">
        <f t="shared" si="62"/>
        <v>10.226151315789476</v>
      </c>
      <c r="P85" s="64">
        <f t="shared" si="63"/>
        <v>0.10379632768352412</v>
      </c>
    </row>
    <row r="86" spans="1:16" ht="20.100000000000001" customHeight="1" x14ac:dyDescent="0.25">
      <c r="A86" s="44" t="s">
        <v>186</v>
      </c>
      <c r="B86" s="24">
        <v>174.67</v>
      </c>
      <c r="C86" s="160">
        <v>98.009999999999991</v>
      </c>
      <c r="D86" s="309">
        <f t="shared" si="38"/>
        <v>5.4768963522371476E-3</v>
      </c>
      <c r="E86" s="259">
        <f t="shared" si="39"/>
        <v>3.4411823257842196E-3</v>
      </c>
      <c r="F86" s="64">
        <f t="shared" si="34"/>
        <v>-0.43888475410774602</v>
      </c>
      <c r="H86" s="24">
        <v>209.44800000000001</v>
      </c>
      <c r="I86" s="160">
        <v>113.649</v>
      </c>
      <c r="J86" s="258">
        <f t="shared" si="40"/>
        <v>9.3126951899747939E-3</v>
      </c>
      <c r="K86" s="259">
        <f t="shared" si="41"/>
        <v>4.9263806297777423E-3</v>
      </c>
      <c r="L86" s="64">
        <f t="shared" si="60"/>
        <v>-0.45738799129139451</v>
      </c>
      <c r="N86" s="47">
        <f t="shared" si="61"/>
        <v>11.991068872731439</v>
      </c>
      <c r="O86" s="163">
        <f t="shared" si="62"/>
        <v>11.595653504744414</v>
      </c>
      <c r="P86" s="64">
        <f t="shared" si="63"/>
        <v>-3.2975823271787622E-2</v>
      </c>
    </row>
    <row r="87" spans="1:16" ht="20.100000000000001" customHeight="1" x14ac:dyDescent="0.25">
      <c r="A87" s="44" t="s">
        <v>210</v>
      </c>
      <c r="B87" s="24">
        <v>0.03</v>
      </c>
      <c r="C87" s="160">
        <v>148.88</v>
      </c>
      <c r="D87" s="309">
        <f t="shared" si="38"/>
        <v>9.4067035304926119E-7</v>
      </c>
      <c r="E87" s="259">
        <f t="shared" si="39"/>
        <v>5.2272546134349016E-3</v>
      </c>
      <c r="F87" s="64">
        <f t="shared" si="34"/>
        <v>4961.666666666667</v>
      </c>
      <c r="H87" s="24">
        <v>1.2E-2</v>
      </c>
      <c r="I87" s="160">
        <v>82.662999999999997</v>
      </c>
      <c r="J87" s="258">
        <f t="shared" si="40"/>
        <v>5.335565022330007E-7</v>
      </c>
      <c r="K87" s="259">
        <f t="shared" si="41"/>
        <v>3.5832202834984689E-3</v>
      </c>
      <c r="L87" s="64">
        <f t="shared" si="60"/>
        <v>6887.583333333333</v>
      </c>
      <c r="N87" s="47">
        <f t="shared" si="61"/>
        <v>4</v>
      </c>
      <c r="O87" s="163">
        <f t="shared" si="62"/>
        <v>5.5523240193444394</v>
      </c>
      <c r="P87" s="64">
        <f t="shared" si="63"/>
        <v>0.38808100483610986</v>
      </c>
    </row>
    <row r="88" spans="1:16" ht="20.100000000000001" customHeight="1" x14ac:dyDescent="0.25">
      <c r="A88" s="44" t="s">
        <v>213</v>
      </c>
      <c r="B88" s="24">
        <v>181.92000000000002</v>
      </c>
      <c r="C88" s="160">
        <v>188.1</v>
      </c>
      <c r="D88" s="309">
        <f t="shared" si="38"/>
        <v>5.70422502089072E-3</v>
      </c>
      <c r="E88" s="259">
        <f t="shared" si="39"/>
        <v>6.6042893121111296E-3</v>
      </c>
      <c r="F88" s="64">
        <f t="shared" si="34"/>
        <v>3.3970976253298028E-2</v>
      </c>
      <c r="H88" s="24">
        <v>78.919000000000011</v>
      </c>
      <c r="I88" s="160">
        <v>79.126000000000005</v>
      </c>
      <c r="J88" s="258">
        <f t="shared" si="40"/>
        <v>3.508978799977182E-3</v>
      </c>
      <c r="K88" s="259">
        <f t="shared" si="41"/>
        <v>3.4299007796970817E-3</v>
      </c>
      <c r="L88" s="64">
        <f t="shared" si="60"/>
        <v>2.6229425106754217E-3</v>
      </c>
      <c r="N88" s="47">
        <f t="shared" si="61"/>
        <v>4.3381156552330697</v>
      </c>
      <c r="O88" s="163">
        <f t="shared" si="62"/>
        <v>4.2065922381711855</v>
      </c>
      <c r="P88" s="64">
        <f t="shared" si="63"/>
        <v>-3.0318098343742283E-2</v>
      </c>
    </row>
    <row r="89" spans="1:16" ht="20.100000000000001" customHeight="1" x14ac:dyDescent="0.25">
      <c r="A89" s="44" t="s">
        <v>217</v>
      </c>
      <c r="B89" s="24">
        <v>242.09</v>
      </c>
      <c r="C89" s="160">
        <v>80.44</v>
      </c>
      <c r="D89" s="309">
        <f t="shared" si="38"/>
        <v>7.5908961923231884E-3</v>
      </c>
      <c r="E89" s="259">
        <f t="shared" si="39"/>
        <v>2.8242904426699585E-3</v>
      </c>
      <c r="F89" s="64">
        <f t="shared" si="34"/>
        <v>-0.66772687843364043</v>
      </c>
      <c r="H89" s="24">
        <v>212.23599999999999</v>
      </c>
      <c r="I89" s="160">
        <v>78.199999999999989</v>
      </c>
      <c r="J89" s="258">
        <f t="shared" si="40"/>
        <v>9.4366581506602609E-3</v>
      </c>
      <c r="K89" s="259">
        <f t="shared" si="41"/>
        <v>3.389761152747665E-3</v>
      </c>
      <c r="L89" s="64">
        <f t="shared" si="60"/>
        <v>-0.63154224542490434</v>
      </c>
      <c r="N89" s="47">
        <f t="shared" si="61"/>
        <v>8.7668222561857156</v>
      </c>
      <c r="O89" s="163">
        <f t="shared" si="62"/>
        <v>9.7215315763301824</v>
      </c>
      <c r="P89" s="64">
        <f t="shared" si="63"/>
        <v>0.10890027107266155</v>
      </c>
    </row>
    <row r="90" spans="1:16" ht="20.100000000000001" customHeight="1" x14ac:dyDescent="0.25">
      <c r="A90" s="44" t="s">
        <v>236</v>
      </c>
      <c r="B90" s="24">
        <v>49.03</v>
      </c>
      <c r="C90" s="160">
        <v>148.76</v>
      </c>
      <c r="D90" s="309">
        <f t="shared" si="38"/>
        <v>1.5373689136668426E-3</v>
      </c>
      <c r="E90" s="259">
        <f t="shared" si="39"/>
        <v>5.2230413507158508E-3</v>
      </c>
      <c r="F90" s="64">
        <f t="shared" si="34"/>
        <v>2.0340607791148275</v>
      </c>
      <c r="H90" s="24">
        <v>21.617999999999999</v>
      </c>
      <c r="I90" s="160">
        <v>76.103000000000009</v>
      </c>
      <c r="J90" s="258">
        <f t="shared" si="40"/>
        <v>9.6120203877275061E-4</v>
      </c>
      <c r="K90" s="259">
        <f t="shared" si="41"/>
        <v>3.298861803165673E-3</v>
      </c>
      <c r="L90" s="64">
        <f t="shared" si="60"/>
        <v>2.5203534091960411</v>
      </c>
      <c r="N90" s="47">
        <f t="shared" si="61"/>
        <v>4.4091372629002645</v>
      </c>
      <c r="O90" s="163">
        <f t="shared" si="62"/>
        <v>5.1158241462758811</v>
      </c>
      <c r="P90" s="64">
        <f t="shared" si="63"/>
        <v>0.16027781428396007</v>
      </c>
    </row>
    <row r="91" spans="1:16" ht="20.100000000000001" customHeight="1" x14ac:dyDescent="0.25">
      <c r="A91" s="44" t="s">
        <v>201</v>
      </c>
      <c r="B91" s="24">
        <v>70.39</v>
      </c>
      <c r="C91" s="160">
        <v>114.61999999999999</v>
      </c>
      <c r="D91" s="309">
        <f t="shared" si="38"/>
        <v>2.2071262050379166E-3</v>
      </c>
      <c r="E91" s="259">
        <f t="shared" si="39"/>
        <v>4.0243681071460797E-3</v>
      </c>
      <c r="F91" s="64">
        <f t="shared" si="34"/>
        <v>0.6283563006108821</v>
      </c>
      <c r="H91" s="24">
        <v>52.651000000000003</v>
      </c>
      <c r="I91" s="160">
        <v>65.177999999999997</v>
      </c>
      <c r="J91" s="258">
        <f t="shared" si="40"/>
        <v>2.3410236165891433E-3</v>
      </c>
      <c r="K91" s="259">
        <f t="shared" si="41"/>
        <v>2.8252922303553369E-3</v>
      </c>
      <c r="L91" s="64">
        <f t="shared" si="60"/>
        <v>0.2379252055991338</v>
      </c>
      <c r="N91" s="47">
        <f t="shared" ref="N91:N94" si="64">(H91/B91)*10</f>
        <v>7.4798977127432877</v>
      </c>
      <c r="O91" s="163">
        <f t="shared" ref="O91:O94" si="65">(I91/C91)*10</f>
        <v>5.686442156691677</v>
      </c>
      <c r="P91" s="64">
        <f t="shared" ref="P91:P94" si="66">(O91-N91)/N91</f>
        <v>-0.23977006436814663</v>
      </c>
    </row>
    <row r="92" spans="1:16" ht="20.100000000000001" customHeight="1" x14ac:dyDescent="0.25">
      <c r="A92" s="44" t="s">
        <v>206</v>
      </c>
      <c r="B92" s="24">
        <v>127.13</v>
      </c>
      <c r="C92" s="160">
        <v>63.56</v>
      </c>
      <c r="D92" s="309">
        <f t="shared" si="38"/>
        <v>3.986247399438419E-3</v>
      </c>
      <c r="E92" s="259">
        <f t="shared" si="39"/>
        <v>2.2316248201902362E-3</v>
      </c>
      <c r="F92" s="64">
        <f t="shared" si="34"/>
        <v>-0.50003932981986943</v>
      </c>
      <c r="H92" s="24">
        <v>114.78899999999999</v>
      </c>
      <c r="I92" s="160">
        <v>49.417000000000002</v>
      </c>
      <c r="J92" s="258">
        <f t="shared" si="40"/>
        <v>5.1038681112353258E-3</v>
      </c>
      <c r="K92" s="259">
        <f t="shared" si="41"/>
        <v>2.1420949729582021E-3</v>
      </c>
      <c r="L92" s="64">
        <f t="shared" si="60"/>
        <v>-0.56949707724607757</v>
      </c>
      <c r="N92" s="47">
        <f t="shared" si="64"/>
        <v>9.0292613859828528</v>
      </c>
      <c r="O92" s="163">
        <f t="shared" si="65"/>
        <v>7.7748584015103841</v>
      </c>
      <c r="P92" s="64">
        <f t="shared" si="66"/>
        <v>-0.13892642275478045</v>
      </c>
    </row>
    <row r="93" spans="1:16" ht="20.100000000000001" customHeight="1" x14ac:dyDescent="0.25">
      <c r="A93" s="44" t="s">
        <v>172</v>
      </c>
      <c r="B93" s="24">
        <v>70.240000000000009</v>
      </c>
      <c r="C93" s="160">
        <v>78.7</v>
      </c>
      <c r="D93" s="309">
        <f t="shared" si="38"/>
        <v>2.2024228532726703E-3</v>
      </c>
      <c r="E93" s="259">
        <f t="shared" si="39"/>
        <v>2.7631981332437317E-3</v>
      </c>
      <c r="F93" s="64">
        <f t="shared" si="34"/>
        <v>0.12044419134396345</v>
      </c>
      <c r="H93" s="24">
        <v>40.99</v>
      </c>
      <c r="I93" s="160">
        <v>47.356999999999999</v>
      </c>
      <c r="J93" s="258">
        <f t="shared" si="40"/>
        <v>1.8225400855442248E-3</v>
      </c>
      <c r="K93" s="259">
        <f t="shared" si="41"/>
        <v>2.0527994745610126E-3</v>
      </c>
      <c r="L93" s="64">
        <f t="shared" si="60"/>
        <v>0.15533056843132464</v>
      </c>
      <c r="N93" s="47">
        <f t="shared" si="64"/>
        <v>5.8357061503416849</v>
      </c>
      <c r="O93" s="163">
        <f t="shared" si="65"/>
        <v>6.0174078780177886</v>
      </c>
      <c r="P93" s="64">
        <f t="shared" si="66"/>
        <v>3.1136202371235731E-2</v>
      </c>
    </row>
    <row r="94" spans="1:16" ht="20.100000000000001" customHeight="1" x14ac:dyDescent="0.25">
      <c r="A94" s="44" t="s">
        <v>237</v>
      </c>
      <c r="B94" s="24">
        <v>24.37</v>
      </c>
      <c r="C94" s="160">
        <v>33.26</v>
      </c>
      <c r="D94" s="309">
        <f t="shared" si="38"/>
        <v>7.6413788346034982E-4</v>
      </c>
      <c r="E94" s="259">
        <f t="shared" si="39"/>
        <v>1.16777598363007E-3</v>
      </c>
      <c r="F94" s="64">
        <f t="shared" si="34"/>
        <v>0.36479277800574461</v>
      </c>
      <c r="H94" s="24">
        <v>26.335999999999999</v>
      </c>
      <c r="I94" s="160">
        <v>40.347000000000001</v>
      </c>
      <c r="J94" s="258">
        <f t="shared" si="40"/>
        <v>1.1709786702340254E-3</v>
      </c>
      <c r="K94" s="259">
        <f t="shared" ref="K94" si="67">I94/$I$96</f>
        <v>1.7489346960346556E-3</v>
      </c>
      <c r="L94" s="64">
        <f t="shared" si="60"/>
        <v>0.53200941676792235</v>
      </c>
      <c r="N94" s="47">
        <f t="shared" si="64"/>
        <v>10.80672958555601</v>
      </c>
      <c r="O94" s="163">
        <f t="shared" si="65"/>
        <v>12.130787733012628</v>
      </c>
      <c r="P94" s="64">
        <f t="shared" si="66"/>
        <v>0.12252163218984582</v>
      </c>
    </row>
    <row r="95" spans="1:16" ht="20.100000000000001" customHeight="1" thickBot="1" x14ac:dyDescent="0.3">
      <c r="A95" s="13" t="s">
        <v>17</v>
      </c>
      <c r="B95" s="24">
        <f>B96-SUM(B68:B94)</f>
        <v>761.13000000000466</v>
      </c>
      <c r="C95" s="162">
        <f>C96-SUM(C68:C94)</f>
        <v>722.18000000000029</v>
      </c>
      <c r="D95" s="309">
        <f t="shared" si="38"/>
        <v>2.386574752721295E-2</v>
      </c>
      <c r="E95" s="259">
        <f t="shared" si="39"/>
        <v>2.5356117253697061E-2</v>
      </c>
      <c r="F95" s="64">
        <f>(C95-B95)/B95</f>
        <v>-5.1173912472250636E-2</v>
      </c>
      <c r="H95" s="24">
        <f>H96-SUM(H68:H94)</f>
        <v>570.91300000000047</v>
      </c>
      <c r="I95" s="162">
        <f>I96-SUM(I68:I94)</f>
        <v>462.21599999999671</v>
      </c>
      <c r="J95" s="258">
        <f t="shared" si="40"/>
        <v>2.5384528613279111E-2</v>
      </c>
      <c r="K95" s="259">
        <f t="shared" si="41"/>
        <v>2.0035829168521788E-2</v>
      </c>
      <c r="L95" s="64">
        <f>(I95-H95)/H95</f>
        <v>-0.19039153075863338</v>
      </c>
      <c r="N95" s="47">
        <f t="shared" si="36"/>
        <v>7.5008605625845384</v>
      </c>
      <c r="O95" s="163">
        <f t="shared" si="37"/>
        <v>6.4002880168378598</v>
      </c>
      <c r="P95" s="64">
        <f>(O95-N95)/N95</f>
        <v>-0.14672617049255735</v>
      </c>
    </row>
    <row r="96" spans="1:16" ht="26.25" customHeight="1" thickBot="1" x14ac:dyDescent="0.3">
      <c r="A96" s="17" t="s">
        <v>18</v>
      </c>
      <c r="B96" s="22">
        <v>31892.150000000005</v>
      </c>
      <c r="C96" s="165">
        <v>28481.489999999998</v>
      </c>
      <c r="D96" s="305">
        <f>SUM(D68:D95)</f>
        <v>0.99999999999999967</v>
      </c>
      <c r="E96" s="306">
        <f>SUM(E68:E95)</f>
        <v>0.99999999999999989</v>
      </c>
      <c r="F96" s="69">
        <f>(C96-B96)/B96</f>
        <v>-0.10694355821103332</v>
      </c>
      <c r="G96" s="2"/>
      <c r="H96" s="22">
        <v>22490.589</v>
      </c>
      <c r="I96" s="165">
        <v>23069.472000000002</v>
      </c>
      <c r="J96" s="317">
        <f t="shared" si="40"/>
        <v>1</v>
      </c>
      <c r="K96" s="306">
        <f t="shared" si="41"/>
        <v>1</v>
      </c>
      <c r="L96" s="69">
        <f>(I96-H96)/H96</f>
        <v>2.5738899056845583E-2</v>
      </c>
      <c r="M96" s="2"/>
      <c r="N96" s="43">
        <f t="shared" si="36"/>
        <v>7.0520767649719431</v>
      </c>
      <c r="O96" s="170">
        <f t="shared" si="37"/>
        <v>8.0998121938142997</v>
      </c>
      <c r="P96" s="69">
        <f>(O96-N96)/N96</f>
        <v>0.14857118885127807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5" t="s">
        <v>149</v>
      </c>
    </row>
    <row r="2" spans="1:18" ht="15.75" thickBot="1" x14ac:dyDescent="0.3"/>
    <row r="3" spans="1:18" x14ac:dyDescent="0.25">
      <c r="A3" s="436" t="s">
        <v>16</v>
      </c>
      <c r="B3" s="450"/>
      <c r="C3" s="450"/>
      <c r="D3" s="453" t="s">
        <v>1</v>
      </c>
      <c r="E3" s="449"/>
      <c r="F3" s="453" t="s">
        <v>105</v>
      </c>
      <c r="G3" s="449"/>
      <c r="H3" s="148" t="s">
        <v>0</v>
      </c>
      <c r="J3" s="455" t="s">
        <v>19</v>
      </c>
      <c r="K3" s="449"/>
      <c r="L3" s="447" t="s">
        <v>105</v>
      </c>
      <c r="M3" s="448"/>
      <c r="N3" s="148" t="s">
        <v>0</v>
      </c>
      <c r="P3" s="461" t="s">
        <v>22</v>
      </c>
      <c r="Q3" s="449"/>
      <c r="R3" s="148" t="s">
        <v>0</v>
      </c>
    </row>
    <row r="4" spans="1:18" x14ac:dyDescent="0.25">
      <c r="A4" s="451"/>
      <c r="B4" s="452"/>
      <c r="C4" s="452"/>
      <c r="D4" s="456" t="s">
        <v>154</v>
      </c>
      <c r="E4" s="458"/>
      <c r="F4" s="456" t="str">
        <f>D4</f>
        <v>jan-mar</v>
      </c>
      <c r="G4" s="458"/>
      <c r="H4" s="149" t="s">
        <v>139</v>
      </c>
      <c r="J4" s="459" t="str">
        <f>D4</f>
        <v>jan-mar</v>
      </c>
      <c r="K4" s="458"/>
      <c r="L4" s="460" t="str">
        <f>D4</f>
        <v>jan-mar</v>
      </c>
      <c r="M4" s="446"/>
      <c r="N4" s="149" t="str">
        <f>H4</f>
        <v>2022/2021</v>
      </c>
      <c r="P4" s="459" t="str">
        <f>D4</f>
        <v>jan-mar</v>
      </c>
      <c r="Q4" s="457"/>
      <c r="R4" s="149" t="str">
        <f>N4</f>
        <v>2022/2021</v>
      </c>
    </row>
    <row r="5" spans="1:18" ht="19.5" customHeight="1" thickBot="1" x14ac:dyDescent="0.3">
      <c r="A5" s="437"/>
      <c r="B5" s="463"/>
      <c r="C5" s="463"/>
      <c r="D5" s="117">
        <v>2020</v>
      </c>
      <c r="E5" s="181">
        <v>2021</v>
      </c>
      <c r="F5" s="117">
        <f>D5</f>
        <v>2020</v>
      </c>
      <c r="G5" s="152">
        <f>E5</f>
        <v>2021</v>
      </c>
      <c r="H5" s="192" t="s">
        <v>1</v>
      </c>
      <c r="J5" s="30">
        <f>D5</f>
        <v>2020</v>
      </c>
      <c r="K5" s="152">
        <f>E5</f>
        <v>2021</v>
      </c>
      <c r="L5" s="180">
        <f>F5</f>
        <v>2020</v>
      </c>
      <c r="M5" s="164">
        <f>G5</f>
        <v>2021</v>
      </c>
      <c r="N5" s="321">
        <v>1000</v>
      </c>
      <c r="P5" s="30">
        <f>D5</f>
        <v>2020</v>
      </c>
      <c r="Q5" s="152">
        <f>E5</f>
        <v>2021</v>
      </c>
      <c r="R5" s="192"/>
    </row>
    <row r="6" spans="1:18" ht="24" customHeight="1" x14ac:dyDescent="0.25">
      <c r="A6" s="182" t="s">
        <v>20</v>
      </c>
      <c r="B6" s="11"/>
      <c r="C6" s="11"/>
      <c r="D6" s="184">
        <v>3379.98</v>
      </c>
      <c r="E6" s="185">
        <v>2962.0699999999997</v>
      </c>
      <c r="F6" s="309">
        <f>D6/D8</f>
        <v>0.60372417858195437</v>
      </c>
      <c r="G6" s="308">
        <f>E6/E8</f>
        <v>0.58560922085368017</v>
      </c>
      <c r="H6" s="191">
        <f>(E6-D6)/D6</f>
        <v>-0.12364274344818617</v>
      </c>
      <c r="I6" s="2"/>
      <c r="J6" s="189">
        <v>1511.5110000000004</v>
      </c>
      <c r="K6" s="185">
        <v>1512.7590000000002</v>
      </c>
      <c r="L6" s="309">
        <f>J6/J8</f>
        <v>0.38390447439123082</v>
      </c>
      <c r="M6" s="308">
        <f>K6/K8</f>
        <v>0.40168532911315108</v>
      </c>
      <c r="N6" s="191">
        <f>(K6-J6)/J6</f>
        <v>8.2566385557221846E-4</v>
      </c>
      <c r="P6" s="39">
        <f t="shared" ref="P6:Q8" si="0">(J6/D6)*10</f>
        <v>4.4719524967603368</v>
      </c>
      <c r="Q6" s="173">
        <f t="shared" si="0"/>
        <v>5.1071007774968189</v>
      </c>
      <c r="R6" s="191">
        <f>(Q6-P6)/P6</f>
        <v>0.14202929955016499</v>
      </c>
    </row>
    <row r="7" spans="1:18" ht="24" customHeight="1" thickBot="1" x14ac:dyDescent="0.3">
      <c r="A7" s="182" t="s">
        <v>21</v>
      </c>
      <c r="B7" s="11"/>
      <c r="C7" s="11"/>
      <c r="D7" s="186">
        <v>2218.5699999999988</v>
      </c>
      <c r="E7" s="187">
        <v>2096.0300000000002</v>
      </c>
      <c r="F7" s="309">
        <f>D7/D8</f>
        <v>0.39627582141804557</v>
      </c>
      <c r="G7" s="259">
        <f>E7/E8</f>
        <v>0.41439077914631978</v>
      </c>
      <c r="H7" s="67">
        <f t="shared" ref="H7:H8" si="1">(E7-D7)/D7</f>
        <v>-5.523377671202561E-2</v>
      </c>
      <c r="J7" s="189">
        <v>2425.6949999999997</v>
      </c>
      <c r="K7" s="187">
        <v>2253.2709999999997</v>
      </c>
      <c r="L7" s="309">
        <f>J7/J8</f>
        <v>0.61609552560876912</v>
      </c>
      <c r="M7" s="259">
        <f>K7/K8</f>
        <v>0.59831467088684898</v>
      </c>
      <c r="N7" s="120">
        <f t="shared" ref="N7:N8" si="2">(K7-J7)/J7</f>
        <v>-7.1082308369353933E-2</v>
      </c>
      <c r="P7" s="39">
        <f t="shared" si="0"/>
        <v>10.933596866450015</v>
      </c>
      <c r="Q7" s="173">
        <f t="shared" si="0"/>
        <v>10.750184873308108</v>
      </c>
      <c r="R7" s="120">
        <f t="shared" ref="R7:R8" si="3">(Q7-P7)/P7</f>
        <v>-1.67750828370773E-2</v>
      </c>
    </row>
    <row r="8" spans="1:18" ht="26.25" customHeight="1" thickBot="1" x14ac:dyDescent="0.3">
      <c r="A8" s="17" t="s">
        <v>12</v>
      </c>
      <c r="B8" s="183"/>
      <c r="C8" s="183"/>
      <c r="D8" s="188">
        <v>5598.5499999999993</v>
      </c>
      <c r="E8" s="165">
        <v>5058.1000000000004</v>
      </c>
      <c r="F8" s="305">
        <f>SUM(F6:F7)</f>
        <v>1</v>
      </c>
      <c r="G8" s="306">
        <f>SUM(G6:G7)</f>
        <v>1</v>
      </c>
      <c r="H8" s="190">
        <f t="shared" si="1"/>
        <v>-9.6533923962454388E-2</v>
      </c>
      <c r="I8" s="2"/>
      <c r="J8" s="22">
        <v>3937.2060000000001</v>
      </c>
      <c r="K8" s="165">
        <v>3766.0299999999997</v>
      </c>
      <c r="L8" s="305">
        <f>SUM(L6:L7)</f>
        <v>1</v>
      </c>
      <c r="M8" s="306">
        <f>SUM(M6:M7)</f>
        <v>1</v>
      </c>
      <c r="N8" s="190">
        <f t="shared" si="2"/>
        <v>-4.3476516087804493E-2</v>
      </c>
      <c r="O8" s="2"/>
      <c r="P8" s="34">
        <f t="shared" si="0"/>
        <v>7.0325459270704034</v>
      </c>
      <c r="Q8" s="166">
        <f t="shared" si="0"/>
        <v>7.445542792748264</v>
      </c>
      <c r="R8" s="190">
        <f t="shared" si="3"/>
        <v>5.872650814666E-2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84"/>
  <sheetViews>
    <sheetView showGridLines="0" topLeftCell="A67" workbookViewId="0">
      <selection activeCell="J48" sqref="J48"/>
    </sheetView>
  </sheetViews>
  <sheetFormatPr defaultRowHeight="15" x14ac:dyDescent="0.25"/>
  <cols>
    <col min="1" max="1" width="26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5" t="s">
        <v>150</v>
      </c>
    </row>
    <row r="3" spans="1:16" ht="8.25" customHeight="1" thickBot="1" x14ac:dyDescent="0.3"/>
    <row r="4" spans="1:16" x14ac:dyDescent="0.25">
      <c r="A4" s="466" t="s">
        <v>3</v>
      </c>
      <c r="B4" s="453" t="s">
        <v>1</v>
      </c>
      <c r="C4" s="449"/>
      <c r="D4" s="453" t="s">
        <v>105</v>
      </c>
      <c r="E4" s="449"/>
      <c r="F4" s="148" t="s">
        <v>0</v>
      </c>
      <c r="H4" s="464" t="s">
        <v>19</v>
      </c>
      <c r="I4" s="465"/>
      <c r="J4" s="453" t="s">
        <v>105</v>
      </c>
      <c r="K4" s="454"/>
      <c r="L4" s="148" t="s">
        <v>0</v>
      </c>
      <c r="N4" s="461" t="s">
        <v>22</v>
      </c>
      <c r="O4" s="449"/>
      <c r="P4" s="148" t="s">
        <v>0</v>
      </c>
    </row>
    <row r="5" spans="1:16" x14ac:dyDescent="0.25">
      <c r="A5" s="467"/>
      <c r="B5" s="456" t="s">
        <v>154</v>
      </c>
      <c r="C5" s="458"/>
      <c r="D5" s="456" t="str">
        <f>B5</f>
        <v>jan-mar</v>
      </c>
      <c r="E5" s="458"/>
      <c r="F5" s="149" t="s">
        <v>139</v>
      </c>
      <c r="H5" s="459" t="str">
        <f>B5</f>
        <v>jan-mar</v>
      </c>
      <c r="I5" s="458"/>
      <c r="J5" s="456" t="str">
        <f>B5</f>
        <v>jan-mar</v>
      </c>
      <c r="K5" s="457"/>
      <c r="L5" s="149" t="str">
        <f>F5</f>
        <v>2022/2021</v>
      </c>
      <c r="N5" s="459" t="str">
        <f>B5</f>
        <v>jan-mar</v>
      </c>
      <c r="O5" s="457"/>
      <c r="P5" s="149" t="str">
        <f>L5</f>
        <v>2022/2021</v>
      </c>
    </row>
    <row r="6" spans="1:16" ht="19.5" customHeight="1" thickBot="1" x14ac:dyDescent="0.3">
      <c r="A6" s="468"/>
      <c r="B6" s="117">
        <f>'6'!E6</f>
        <v>2021</v>
      </c>
      <c r="C6" s="152">
        <f>'6'!F6</f>
        <v>2022</v>
      </c>
      <c r="D6" s="117">
        <f>B6</f>
        <v>2021</v>
      </c>
      <c r="E6" s="152">
        <f>C6</f>
        <v>2022</v>
      </c>
      <c r="F6" s="150" t="s">
        <v>1</v>
      </c>
      <c r="H6" s="30">
        <f>B6</f>
        <v>2021</v>
      </c>
      <c r="I6" s="152">
        <f>E6</f>
        <v>2022</v>
      </c>
      <c r="J6" s="117">
        <f>B6</f>
        <v>2021</v>
      </c>
      <c r="K6" s="152">
        <f>C6</f>
        <v>2022</v>
      </c>
      <c r="L6" s="321">
        <v>1000</v>
      </c>
      <c r="N6" s="30">
        <f>B6</f>
        <v>2021</v>
      </c>
      <c r="O6" s="152">
        <f>C6</f>
        <v>2022</v>
      </c>
      <c r="P6" s="150"/>
    </row>
    <row r="7" spans="1:16" ht="20.100000000000001" customHeight="1" x14ac:dyDescent="0.25">
      <c r="A7" s="13" t="s">
        <v>164</v>
      </c>
      <c r="B7" s="45">
        <v>586.27</v>
      </c>
      <c r="C7" s="167">
        <v>414.65999999999997</v>
      </c>
      <c r="D7" s="309">
        <f>B7/$B$33</f>
        <v>0.10471818595886428</v>
      </c>
      <c r="E7" s="308">
        <f>C7/$C$33</f>
        <v>8.1979399379213544E-2</v>
      </c>
      <c r="F7" s="64">
        <f>(C7-B7)/B7</f>
        <v>-0.29271496068364411</v>
      </c>
      <c r="H7" s="45">
        <v>694.06700000000001</v>
      </c>
      <c r="I7" s="167">
        <v>930.16399999999999</v>
      </c>
      <c r="J7" s="309">
        <f>H7/$H$33</f>
        <v>0.17628414667660267</v>
      </c>
      <c r="K7" s="308">
        <f>I7/$I$33</f>
        <v>0.24698794220970088</v>
      </c>
      <c r="L7" s="64">
        <f>(I7-H7)/H7</f>
        <v>0.34016456624504549</v>
      </c>
      <c r="N7" s="39">
        <f t="shared" ref="N7:N33" si="0">(H7/B7)*10</f>
        <v>11.838692070206561</v>
      </c>
      <c r="O7" s="172">
        <f t="shared" ref="O7:O33" si="1">(I7/C7)*10</f>
        <v>22.43196835961993</v>
      </c>
      <c r="P7" s="73">
        <f>(O7-N7)/N7</f>
        <v>0.89480123535543044</v>
      </c>
    </row>
    <row r="8" spans="1:16" ht="20.100000000000001" customHeight="1" x14ac:dyDescent="0.25">
      <c r="A8" s="13" t="s">
        <v>163</v>
      </c>
      <c r="B8" s="24">
        <v>1185.8599999999999</v>
      </c>
      <c r="C8" s="160">
        <v>1185.81</v>
      </c>
      <c r="D8" s="309">
        <f t="shared" ref="D8:D32" si="2">B8/$B$33</f>
        <v>0.21181555938591229</v>
      </c>
      <c r="E8" s="259">
        <f t="shared" ref="E8:E32" si="3">C8/$C$33</f>
        <v>0.23443783238765545</v>
      </c>
      <c r="F8" s="64">
        <f t="shared" ref="F8:F33" si="4">(C8-B8)/B8</f>
        <v>-4.2163493161043065E-5</v>
      </c>
      <c r="H8" s="24">
        <v>402.42599999999999</v>
      </c>
      <c r="I8" s="160">
        <v>457.62300000000005</v>
      </c>
      <c r="J8" s="309">
        <f t="shared" ref="J8:J32" si="5">H8/$H$33</f>
        <v>0.10221106033059993</v>
      </c>
      <c r="K8" s="259">
        <f t="shared" ref="K8:K32" si="6">I8/$I$33</f>
        <v>0.12151337084409843</v>
      </c>
      <c r="L8" s="64">
        <f t="shared" ref="L8:L33" si="7">(I8-H8)/H8</f>
        <v>0.13716062083463806</v>
      </c>
      <c r="N8" s="39">
        <f t="shared" si="0"/>
        <v>3.3935371797682694</v>
      </c>
      <c r="O8" s="173">
        <f t="shared" si="1"/>
        <v>3.8591595618185042</v>
      </c>
      <c r="P8" s="64">
        <f t="shared" ref="P8:P65" si="8">(O8-N8)/N8</f>
        <v>0.13720856952038174</v>
      </c>
    </row>
    <row r="9" spans="1:16" ht="20.100000000000001" customHeight="1" x14ac:dyDescent="0.25">
      <c r="A9" s="13" t="s">
        <v>181</v>
      </c>
      <c r="B9" s="24">
        <v>283.01</v>
      </c>
      <c r="C9" s="160">
        <v>552.66</v>
      </c>
      <c r="D9" s="309">
        <f t="shared" si="2"/>
        <v>5.0550588991792489E-2</v>
      </c>
      <c r="E9" s="259">
        <f t="shared" si="3"/>
        <v>0.10926237124612009</v>
      </c>
      <c r="F9" s="64">
        <f t="shared" si="4"/>
        <v>0.95279318751987563</v>
      </c>
      <c r="H9" s="24">
        <v>173.70499999999998</v>
      </c>
      <c r="I9" s="160">
        <v>329.74699999999996</v>
      </c>
      <c r="J9" s="309">
        <f t="shared" si="5"/>
        <v>4.4118849763004529E-2</v>
      </c>
      <c r="K9" s="259">
        <f t="shared" si="6"/>
        <v>8.7558250996407336E-2</v>
      </c>
      <c r="L9" s="64">
        <f t="shared" si="7"/>
        <v>0.89831611064736183</v>
      </c>
      <c r="N9" s="39">
        <f t="shared" si="0"/>
        <v>6.1377689834281473</v>
      </c>
      <c r="O9" s="173">
        <f t="shared" si="1"/>
        <v>5.9665436253754569</v>
      </c>
      <c r="P9" s="64">
        <f t="shared" si="8"/>
        <v>-2.7897002724441955E-2</v>
      </c>
    </row>
    <row r="10" spans="1:16" ht="20.100000000000001" customHeight="1" x14ac:dyDescent="0.25">
      <c r="A10" s="13" t="s">
        <v>168</v>
      </c>
      <c r="B10" s="24">
        <v>1123.46</v>
      </c>
      <c r="C10" s="160">
        <v>649.37</v>
      </c>
      <c r="D10" s="309">
        <f t="shared" si="2"/>
        <v>0.20066981629171829</v>
      </c>
      <c r="E10" s="259">
        <f t="shared" si="3"/>
        <v>0.12838219884937033</v>
      </c>
      <c r="F10" s="64">
        <f t="shared" si="4"/>
        <v>-0.42199099211364893</v>
      </c>
      <c r="H10" s="24">
        <v>460.10899999999998</v>
      </c>
      <c r="I10" s="160">
        <v>289.09100000000001</v>
      </c>
      <c r="J10" s="309">
        <f t="shared" si="5"/>
        <v>0.11686180504652284</v>
      </c>
      <c r="K10" s="259">
        <f t="shared" si="6"/>
        <v>7.6762797959655113E-2</v>
      </c>
      <c r="L10" s="64">
        <f t="shared" si="7"/>
        <v>-0.37169018645581803</v>
      </c>
      <c r="N10" s="39">
        <f t="shared" si="0"/>
        <v>4.0954640129599627</v>
      </c>
      <c r="O10" s="173">
        <f t="shared" si="1"/>
        <v>4.4518687343117174</v>
      </c>
      <c r="P10" s="64">
        <f t="shared" si="8"/>
        <v>8.7024259088573003E-2</v>
      </c>
    </row>
    <row r="11" spans="1:16" ht="20.100000000000001" customHeight="1" x14ac:dyDescent="0.25">
      <c r="A11" s="13" t="s">
        <v>167</v>
      </c>
      <c r="B11" s="24">
        <v>438.79999999999995</v>
      </c>
      <c r="C11" s="160">
        <v>320.2</v>
      </c>
      <c r="D11" s="309">
        <f t="shared" si="2"/>
        <v>7.837743701494132E-2</v>
      </c>
      <c r="E11" s="259">
        <f t="shared" si="3"/>
        <v>6.3304402839010704E-2</v>
      </c>
      <c r="F11" s="64">
        <f t="shared" si="4"/>
        <v>-0.27028258887876022</v>
      </c>
      <c r="H11" s="24">
        <v>283.18899999999996</v>
      </c>
      <c r="I11" s="160">
        <v>288.548</v>
      </c>
      <c r="J11" s="309">
        <f t="shared" si="5"/>
        <v>7.1926386376531981E-2</v>
      </c>
      <c r="K11" s="259">
        <f t="shared" si="6"/>
        <v>7.6618614296752804E-2</v>
      </c>
      <c r="L11" s="64">
        <f t="shared" si="7"/>
        <v>1.8923757631829054E-2</v>
      </c>
      <c r="N11" s="39">
        <f t="shared" si="0"/>
        <v>6.4537146763901543</v>
      </c>
      <c r="O11" s="173">
        <f t="shared" si="1"/>
        <v>9.0114928169893815</v>
      </c>
      <c r="P11" s="64">
        <f t="shared" si="8"/>
        <v>0.39632649859102614</v>
      </c>
    </row>
    <row r="12" spans="1:16" ht="20.100000000000001" customHeight="1" x14ac:dyDescent="0.25">
      <c r="A12" s="13" t="s">
        <v>169</v>
      </c>
      <c r="B12" s="24">
        <v>458.82000000000005</v>
      </c>
      <c r="C12" s="160">
        <v>403.89000000000004</v>
      </c>
      <c r="D12" s="309">
        <f t="shared" si="2"/>
        <v>8.1953362924328588E-2</v>
      </c>
      <c r="E12" s="259">
        <f t="shared" si="3"/>
        <v>7.9850141357426713E-2</v>
      </c>
      <c r="F12" s="64">
        <f t="shared" si="4"/>
        <v>-0.11972015169347457</v>
      </c>
      <c r="H12" s="24">
        <v>262.70400000000001</v>
      </c>
      <c r="I12" s="160">
        <v>269.02199999999999</v>
      </c>
      <c r="J12" s="309">
        <f t="shared" si="5"/>
        <v>6.6723458208689107E-2</v>
      </c>
      <c r="K12" s="259">
        <f t="shared" si="6"/>
        <v>7.1433844127635718E-2</v>
      </c>
      <c r="L12" s="64">
        <f t="shared" si="7"/>
        <v>2.4049881235154332E-2</v>
      </c>
      <c r="N12" s="39">
        <f t="shared" si="0"/>
        <v>5.7256440434157181</v>
      </c>
      <c r="O12" s="173">
        <f t="shared" si="1"/>
        <v>6.6607739731114899</v>
      </c>
      <c r="P12" s="64">
        <f t="shared" si="8"/>
        <v>0.16332309913172774</v>
      </c>
    </row>
    <row r="13" spans="1:16" ht="20.100000000000001" customHeight="1" x14ac:dyDescent="0.25">
      <c r="A13" s="13" t="s">
        <v>171</v>
      </c>
      <c r="B13" s="24">
        <v>285.64000000000004</v>
      </c>
      <c r="C13" s="160">
        <v>285.25</v>
      </c>
      <c r="D13" s="309">
        <f t="shared" si="2"/>
        <v>5.1020353484384329E-2</v>
      </c>
      <c r="E13" s="259">
        <f t="shared" si="3"/>
        <v>5.6394693659674588E-2</v>
      </c>
      <c r="F13" s="64">
        <f t="shared" si="4"/>
        <v>-1.3653549922981484E-3</v>
      </c>
      <c r="H13" s="24">
        <v>101.574</v>
      </c>
      <c r="I13" s="160">
        <v>236.02600000000001</v>
      </c>
      <c r="J13" s="309">
        <f t="shared" si="5"/>
        <v>2.5798497716400921E-2</v>
      </c>
      <c r="K13" s="259">
        <f t="shared" si="6"/>
        <v>6.267236320475407E-2</v>
      </c>
      <c r="L13" s="64">
        <f t="shared" si="7"/>
        <v>1.3236851950302242</v>
      </c>
      <c r="N13" s="39">
        <f t="shared" si="0"/>
        <v>3.5560145637865839</v>
      </c>
      <c r="O13" s="173">
        <f t="shared" si="1"/>
        <v>8.2743558282208589</v>
      </c>
      <c r="P13" s="64">
        <f t="shared" si="8"/>
        <v>1.3268621879349112</v>
      </c>
    </row>
    <row r="14" spans="1:16" ht="20.100000000000001" customHeight="1" x14ac:dyDescent="0.25">
      <c r="A14" s="13" t="s">
        <v>174</v>
      </c>
      <c r="B14" s="24">
        <v>165.45</v>
      </c>
      <c r="C14" s="160">
        <v>256.70999999999998</v>
      </c>
      <c r="D14" s="309">
        <f t="shared" si="2"/>
        <v>2.955229479061541E-2</v>
      </c>
      <c r="E14" s="259">
        <f t="shared" si="3"/>
        <v>5.0752258753286809E-2</v>
      </c>
      <c r="F14" s="64">
        <f t="shared" si="4"/>
        <v>0.55158658204895739</v>
      </c>
      <c r="H14" s="24">
        <v>68.85199999999999</v>
      </c>
      <c r="I14" s="160">
        <v>153.36700000000002</v>
      </c>
      <c r="J14" s="309">
        <f t="shared" si="5"/>
        <v>1.7487527957643058E-2</v>
      </c>
      <c r="K14" s="259">
        <f t="shared" si="6"/>
        <v>4.0723786055873158E-2</v>
      </c>
      <c r="L14" s="64">
        <f t="shared" si="7"/>
        <v>1.2274879451577303</v>
      </c>
      <c r="N14" s="39">
        <f t="shared" si="0"/>
        <v>4.1614989422786337</v>
      </c>
      <c r="O14" s="173">
        <f t="shared" si="1"/>
        <v>5.9743290093880264</v>
      </c>
      <c r="P14" s="64">
        <f t="shared" si="8"/>
        <v>0.43561949486325602</v>
      </c>
    </row>
    <row r="15" spans="1:16" ht="20.100000000000001" customHeight="1" x14ac:dyDescent="0.25">
      <c r="A15" s="13" t="s">
        <v>182</v>
      </c>
      <c r="B15" s="24">
        <v>165.70000000000002</v>
      </c>
      <c r="C15" s="160">
        <v>179.39</v>
      </c>
      <c r="D15" s="309">
        <f t="shared" si="2"/>
        <v>2.9596949210063308E-2</v>
      </c>
      <c r="E15" s="259">
        <f t="shared" si="3"/>
        <v>3.5465886400031635E-2</v>
      </c>
      <c r="F15" s="64">
        <f t="shared" si="4"/>
        <v>8.2619191309595455E-2</v>
      </c>
      <c r="H15" s="24">
        <v>811.98199999999997</v>
      </c>
      <c r="I15" s="160">
        <v>107.82900000000001</v>
      </c>
      <c r="J15" s="309">
        <f t="shared" si="5"/>
        <v>0.20623304952801555</v>
      </c>
      <c r="K15" s="259">
        <f t="shared" si="6"/>
        <v>2.8632007711037879E-2</v>
      </c>
      <c r="L15" s="64">
        <f t="shared" si="7"/>
        <v>-0.86720272124258913</v>
      </c>
      <c r="N15" s="39">
        <f t="shared" si="0"/>
        <v>49.003138201569094</v>
      </c>
      <c r="O15" s="173">
        <f t="shared" si="1"/>
        <v>6.0108701711355161</v>
      </c>
      <c r="P15" s="64">
        <f t="shared" si="8"/>
        <v>-0.87733703612184077</v>
      </c>
    </row>
    <row r="16" spans="1:16" ht="20.100000000000001" customHeight="1" x14ac:dyDescent="0.25">
      <c r="A16" s="13" t="s">
        <v>184</v>
      </c>
      <c r="B16" s="24">
        <v>6</v>
      </c>
      <c r="C16" s="160">
        <v>45.31</v>
      </c>
      <c r="D16" s="309">
        <f t="shared" si="2"/>
        <v>1.0717060667494256E-3</v>
      </c>
      <c r="E16" s="259">
        <f t="shared" si="3"/>
        <v>8.9579090963009846E-3</v>
      </c>
      <c r="F16" s="64">
        <f t="shared" si="4"/>
        <v>6.5516666666666667</v>
      </c>
      <c r="H16" s="24">
        <v>14.989999999999998</v>
      </c>
      <c r="I16" s="160">
        <v>99.25200000000001</v>
      </c>
      <c r="J16" s="309">
        <f t="shared" si="5"/>
        <v>3.807268403024886E-3</v>
      </c>
      <c r="K16" s="259">
        <f t="shared" si="6"/>
        <v>2.6354543113039457E-2</v>
      </c>
      <c r="L16" s="64">
        <f t="shared" si="7"/>
        <v>5.6212141427618425</v>
      </c>
      <c r="N16" s="39">
        <f t="shared" si="0"/>
        <v>24.983333333333331</v>
      </c>
      <c r="O16" s="173">
        <f t="shared" si="1"/>
        <v>21.90509821231516</v>
      </c>
      <c r="P16" s="64">
        <f t="shared" si="8"/>
        <v>-0.12321154587130773</v>
      </c>
    </row>
    <row r="17" spans="1:16" ht="20.100000000000001" customHeight="1" x14ac:dyDescent="0.25">
      <c r="A17" s="13" t="s">
        <v>170</v>
      </c>
      <c r="B17" s="24">
        <v>79.81</v>
      </c>
      <c r="C17" s="160">
        <v>171.57999999999998</v>
      </c>
      <c r="D17" s="309">
        <f t="shared" si="2"/>
        <v>1.4255476864545277E-2</v>
      </c>
      <c r="E17" s="259">
        <f t="shared" si="3"/>
        <v>3.392182835452047E-2</v>
      </c>
      <c r="F17" s="64">
        <f t="shared" si="4"/>
        <v>1.1498559077809796</v>
      </c>
      <c r="H17" s="24">
        <v>37.644000000000005</v>
      </c>
      <c r="I17" s="160">
        <v>90.665999999999997</v>
      </c>
      <c r="J17" s="309">
        <f t="shared" si="5"/>
        <v>9.5610948474628976E-3</v>
      </c>
      <c r="K17" s="259">
        <f t="shared" si="6"/>
        <v>2.407468873057304E-2</v>
      </c>
      <c r="L17" s="64">
        <f t="shared" si="7"/>
        <v>1.4085113165444687</v>
      </c>
      <c r="N17" s="39">
        <f t="shared" si="0"/>
        <v>4.7167021676481653</v>
      </c>
      <c r="O17" s="173">
        <f t="shared" si="1"/>
        <v>5.2841823056300274</v>
      </c>
      <c r="P17" s="64">
        <f t="shared" si="8"/>
        <v>0.12031290461250772</v>
      </c>
    </row>
    <row r="18" spans="1:16" ht="20.100000000000001" customHeight="1" x14ac:dyDescent="0.25">
      <c r="A18" s="13" t="s">
        <v>176</v>
      </c>
      <c r="B18" s="24">
        <v>84.96</v>
      </c>
      <c r="C18" s="160">
        <v>86.600000000000009</v>
      </c>
      <c r="D18" s="309">
        <f t="shared" si="2"/>
        <v>1.5175357905171867E-2</v>
      </c>
      <c r="E18" s="259">
        <f t="shared" si="3"/>
        <v>1.7121053359957301E-2</v>
      </c>
      <c r="F18" s="64">
        <f t="shared" si="4"/>
        <v>1.9303201506591511E-2</v>
      </c>
      <c r="H18" s="24">
        <v>76.081999999999994</v>
      </c>
      <c r="I18" s="160">
        <v>75.399000000000001</v>
      </c>
      <c r="J18" s="309">
        <f t="shared" si="5"/>
        <v>1.9323855546293487E-2</v>
      </c>
      <c r="K18" s="259">
        <f t="shared" si="6"/>
        <v>2.00208176780323E-2</v>
      </c>
      <c r="L18" s="64">
        <f t="shared" si="7"/>
        <v>-8.9771562261769244E-3</v>
      </c>
      <c r="N18" s="39">
        <f t="shared" ref="N18" si="9">(H18/B18)*10</f>
        <v>8.9550376647834273</v>
      </c>
      <c r="O18" s="173">
        <f t="shared" ref="O18" si="10">(I18/C18)*10</f>
        <v>8.7065819861431866</v>
      </c>
      <c r="P18" s="64">
        <f t="shared" ref="P18" si="11">(O18-N18)/N18</f>
        <v>-2.7744794376166313E-2</v>
      </c>
    </row>
    <row r="19" spans="1:16" ht="20.100000000000001" customHeight="1" x14ac:dyDescent="0.25">
      <c r="A19" s="13" t="s">
        <v>179</v>
      </c>
      <c r="B19" s="24">
        <v>18.14</v>
      </c>
      <c r="C19" s="160">
        <v>47.41</v>
      </c>
      <c r="D19" s="309">
        <f t="shared" si="2"/>
        <v>3.240124675139097E-3</v>
      </c>
      <c r="E19" s="259">
        <f t="shared" si="3"/>
        <v>9.3730847551452123E-3</v>
      </c>
      <c r="F19" s="64">
        <f t="shared" ref="F19:F32" si="12">(C19-B19)/B19</f>
        <v>1.6135611907386986</v>
      </c>
      <c r="H19" s="24">
        <v>19.528000000000002</v>
      </c>
      <c r="I19" s="160">
        <v>48.869</v>
      </c>
      <c r="J19" s="309">
        <f t="shared" si="5"/>
        <v>4.9598623998845888E-3</v>
      </c>
      <c r="K19" s="259">
        <f t="shared" si="6"/>
        <v>1.2976264129600665E-2</v>
      </c>
      <c r="L19" s="64">
        <f t="shared" si="7"/>
        <v>1.5025092175337973</v>
      </c>
      <c r="N19" s="39">
        <f t="shared" si="0"/>
        <v>10.765159867695701</v>
      </c>
      <c r="O19" s="173">
        <f t="shared" si="1"/>
        <v>10.307740982914996</v>
      </c>
      <c r="P19" s="64">
        <f t="shared" ref="P19:P24" si="13">(O19-N19)/N19</f>
        <v>-4.2490672725942119E-2</v>
      </c>
    </row>
    <row r="20" spans="1:16" ht="20.100000000000001" customHeight="1" x14ac:dyDescent="0.25">
      <c r="A20" s="13" t="s">
        <v>165</v>
      </c>
      <c r="B20" s="24">
        <v>63.83</v>
      </c>
      <c r="C20" s="160">
        <v>65.289999999999992</v>
      </c>
      <c r="D20" s="309">
        <f t="shared" si="2"/>
        <v>1.1401166373435972E-2</v>
      </c>
      <c r="E20" s="259">
        <f t="shared" si="3"/>
        <v>1.2908008936161799E-2</v>
      </c>
      <c r="F20" s="64">
        <f t="shared" si="12"/>
        <v>2.2873257089142941E-2</v>
      </c>
      <c r="H20" s="24">
        <v>43.066000000000003</v>
      </c>
      <c r="I20" s="160">
        <v>44.101999999999997</v>
      </c>
      <c r="J20" s="309">
        <f t="shared" si="5"/>
        <v>1.0938213545341545E-2</v>
      </c>
      <c r="K20" s="259">
        <f t="shared" si="6"/>
        <v>1.171047495638643E-2</v>
      </c>
      <c r="L20" s="64">
        <f t="shared" ref="L20:L31" si="14">(I20-H20)/H20</f>
        <v>2.4056099939627415E-2</v>
      </c>
      <c r="N20" s="39">
        <f t="shared" si="0"/>
        <v>6.7469841767194119</v>
      </c>
      <c r="O20" s="173">
        <f t="shared" si="1"/>
        <v>6.7547863378771638</v>
      </c>
      <c r="P20" s="64">
        <f t="shared" si="13"/>
        <v>1.1563923900508603E-3</v>
      </c>
    </row>
    <row r="21" spans="1:16" ht="20.100000000000001" customHeight="1" x14ac:dyDescent="0.25">
      <c r="A21" s="13" t="s">
        <v>183</v>
      </c>
      <c r="B21" s="24">
        <v>26.449999999999996</v>
      </c>
      <c r="C21" s="160">
        <v>45.58</v>
      </c>
      <c r="D21" s="309">
        <f t="shared" si="2"/>
        <v>4.7244375775870508E-3</v>
      </c>
      <c r="E21" s="259">
        <f t="shared" si="3"/>
        <v>9.0112888238666703E-3</v>
      </c>
      <c r="F21" s="64">
        <f t="shared" si="12"/>
        <v>0.7232514177693764</v>
      </c>
      <c r="H21" s="24">
        <v>22.728999999999999</v>
      </c>
      <c r="I21" s="160">
        <v>43.778000000000006</v>
      </c>
      <c r="J21" s="309">
        <f t="shared" si="5"/>
        <v>5.7728754858140524E-3</v>
      </c>
      <c r="K21" s="259">
        <f t="shared" si="6"/>
        <v>1.1624442715538644E-2</v>
      </c>
      <c r="L21" s="64">
        <f t="shared" si="14"/>
        <v>0.92608561749307083</v>
      </c>
      <c r="N21" s="39">
        <f t="shared" si="0"/>
        <v>8.5931947069943302</v>
      </c>
      <c r="O21" s="173">
        <f t="shared" si="1"/>
        <v>9.6046511627906987</v>
      </c>
      <c r="P21" s="64">
        <f t="shared" si="13"/>
        <v>0.11770435679446498</v>
      </c>
    </row>
    <row r="22" spans="1:16" ht="20.100000000000001" customHeight="1" x14ac:dyDescent="0.25">
      <c r="A22" s="13" t="s">
        <v>186</v>
      </c>
      <c r="B22" s="24">
        <v>12.11</v>
      </c>
      <c r="C22" s="160">
        <v>16.73</v>
      </c>
      <c r="D22" s="309">
        <f t="shared" si="2"/>
        <v>2.1630600780559238E-3</v>
      </c>
      <c r="E22" s="259">
        <f t="shared" si="3"/>
        <v>3.3075660821257E-3</v>
      </c>
      <c r="F22" s="64">
        <f t="shared" si="12"/>
        <v>0.38150289017341049</v>
      </c>
      <c r="H22" s="24">
        <v>16.640999999999998</v>
      </c>
      <c r="I22" s="160">
        <v>38.073</v>
      </c>
      <c r="J22" s="309">
        <f t="shared" si="5"/>
        <v>4.2266013005161527E-3</v>
      </c>
      <c r="K22" s="259">
        <f t="shared" si="6"/>
        <v>1.0109584894437907E-2</v>
      </c>
      <c r="L22" s="64">
        <f t="shared" si="14"/>
        <v>1.2879033711916354</v>
      </c>
      <c r="N22" s="39">
        <f t="shared" si="0"/>
        <v>13.741535920726671</v>
      </c>
      <c r="O22" s="173">
        <f t="shared" si="1"/>
        <v>22.757322175732217</v>
      </c>
      <c r="P22" s="64">
        <f t="shared" si="13"/>
        <v>0.65609741931444732</v>
      </c>
    </row>
    <row r="23" spans="1:16" ht="20.100000000000001" customHeight="1" x14ac:dyDescent="0.25">
      <c r="A23" s="13" t="s">
        <v>175</v>
      </c>
      <c r="B23" s="24">
        <v>28.38</v>
      </c>
      <c r="C23" s="160">
        <v>22.869999999999997</v>
      </c>
      <c r="D23" s="309">
        <f t="shared" si="2"/>
        <v>5.0691696957247834E-3</v>
      </c>
      <c r="E23" s="259">
        <f t="shared" si="3"/>
        <v>4.5214606275083532E-3</v>
      </c>
      <c r="F23" s="64">
        <f t="shared" si="12"/>
        <v>-0.19415081042988025</v>
      </c>
      <c r="H23" s="24">
        <v>18.649999999999999</v>
      </c>
      <c r="I23" s="160">
        <v>30.202000000000002</v>
      </c>
      <c r="J23" s="309">
        <f t="shared" si="5"/>
        <v>4.7368616221757261E-3</v>
      </c>
      <c r="K23" s="259">
        <f t="shared" si="6"/>
        <v>8.0195856113732481E-3</v>
      </c>
      <c r="L23" s="64">
        <f t="shared" si="14"/>
        <v>0.61941018766756051</v>
      </c>
      <c r="N23" s="39">
        <f t="shared" si="0"/>
        <v>6.5715292459478505</v>
      </c>
      <c r="O23" s="173">
        <f t="shared" si="1"/>
        <v>13.205946655006562</v>
      </c>
      <c r="P23" s="64">
        <f t="shared" si="13"/>
        <v>1.009569791255154</v>
      </c>
    </row>
    <row r="24" spans="1:16" ht="20.100000000000001" customHeight="1" x14ac:dyDescent="0.25">
      <c r="A24" s="13" t="s">
        <v>191</v>
      </c>
      <c r="B24" s="24">
        <v>22.060000000000002</v>
      </c>
      <c r="C24" s="160">
        <v>45.54</v>
      </c>
      <c r="D24" s="309">
        <f t="shared" si="2"/>
        <v>3.9403059720820553E-3</v>
      </c>
      <c r="E24" s="259">
        <f t="shared" si="3"/>
        <v>9.0033807160791613E-3</v>
      </c>
      <c r="F24" s="64">
        <f t="shared" si="12"/>
        <v>1.0643699002719853</v>
      </c>
      <c r="H24" s="24">
        <v>17.806000000000001</v>
      </c>
      <c r="I24" s="160">
        <v>29.876000000000001</v>
      </c>
      <c r="J24" s="309">
        <f t="shared" si="5"/>
        <v>4.5224964098906691E-3</v>
      </c>
      <c r="K24" s="259">
        <f t="shared" si="6"/>
        <v>7.9330223073103504E-3</v>
      </c>
      <c r="L24" s="64">
        <f t="shared" si="14"/>
        <v>0.67786139503538134</v>
      </c>
      <c r="N24" s="39">
        <f t="shared" si="0"/>
        <v>8.071622846781505</v>
      </c>
      <c r="O24" s="173">
        <f t="shared" si="1"/>
        <v>6.5603864734299524</v>
      </c>
      <c r="P24" s="64">
        <f t="shared" si="13"/>
        <v>-0.18722831852260616</v>
      </c>
    </row>
    <row r="25" spans="1:16" ht="20.100000000000001" customHeight="1" x14ac:dyDescent="0.25">
      <c r="A25" s="13" t="s">
        <v>178</v>
      </c>
      <c r="B25" s="24">
        <v>40.799999999999997</v>
      </c>
      <c r="C25" s="160">
        <v>41.96</v>
      </c>
      <c r="D25" s="309">
        <f t="shared" si="2"/>
        <v>7.2876012538960937E-3</v>
      </c>
      <c r="E25" s="259">
        <f t="shared" si="3"/>
        <v>8.2956050690970937E-3</v>
      </c>
      <c r="F25" s="64">
        <f t="shared" si="12"/>
        <v>2.8431372549019701E-2</v>
      </c>
      <c r="H25" s="24">
        <v>28.620999999999999</v>
      </c>
      <c r="I25" s="160">
        <v>27.25</v>
      </c>
      <c r="J25" s="309">
        <f t="shared" si="5"/>
        <v>7.2693681763158951E-3</v>
      </c>
      <c r="K25" s="259">
        <f t="shared" si="6"/>
        <v>7.2357363058711682E-3</v>
      </c>
      <c r="L25" s="64">
        <f t="shared" si="14"/>
        <v>-4.7901890220467445E-2</v>
      </c>
      <c r="N25" s="39">
        <f t="shared" ref="N25:N27" si="15">(H25/B25)*10</f>
        <v>7.0149509803921575</v>
      </c>
      <c r="O25" s="173">
        <f t="shared" ref="O25:O27" si="16">(I25/C25)*10</f>
        <v>6.4942802669208763</v>
      </c>
      <c r="P25" s="64">
        <f t="shared" ref="P25:P27" si="17">(O25-N25)/N25</f>
        <v>-7.4223000977003836E-2</v>
      </c>
    </row>
    <row r="26" spans="1:16" ht="20.100000000000001" customHeight="1" x14ac:dyDescent="0.25">
      <c r="A26" s="13" t="s">
        <v>166</v>
      </c>
      <c r="B26" s="24">
        <v>49.89</v>
      </c>
      <c r="C26" s="160">
        <v>51.92</v>
      </c>
      <c r="D26" s="309">
        <f t="shared" si="2"/>
        <v>8.9112359450214743E-3</v>
      </c>
      <c r="E26" s="259">
        <f t="shared" si="3"/>
        <v>1.0264723908186869E-2</v>
      </c>
      <c r="F26" s="64">
        <f t="shared" si="12"/>
        <v>4.0689516937261999E-2</v>
      </c>
      <c r="H26" s="24">
        <v>37.299999999999997</v>
      </c>
      <c r="I26" s="160">
        <v>23.875</v>
      </c>
      <c r="J26" s="309">
        <f t="shared" si="5"/>
        <v>9.4737232443514521E-3</v>
      </c>
      <c r="K26" s="259">
        <f t="shared" si="6"/>
        <v>6.3395671303733631E-3</v>
      </c>
      <c r="L26" s="64">
        <f t="shared" si="14"/>
        <v>-0.35991957104557637</v>
      </c>
      <c r="N26" s="39">
        <f t="shared" si="15"/>
        <v>7.4764481860092191</v>
      </c>
      <c r="O26" s="173">
        <f t="shared" si="16"/>
        <v>4.5984206471494602</v>
      </c>
      <c r="P26" s="64">
        <f t="shared" si="17"/>
        <v>-0.38494582818689921</v>
      </c>
    </row>
    <row r="27" spans="1:16" ht="20.100000000000001" customHeight="1" x14ac:dyDescent="0.25">
      <c r="A27" s="13" t="s">
        <v>217</v>
      </c>
      <c r="B27" s="24">
        <v>0.41</v>
      </c>
      <c r="C27" s="160">
        <v>2.25</v>
      </c>
      <c r="D27" s="309">
        <f t="shared" si="2"/>
        <v>7.323324789454408E-5</v>
      </c>
      <c r="E27" s="259">
        <f t="shared" si="3"/>
        <v>4.4483106304738938E-4</v>
      </c>
      <c r="F27" s="64">
        <f t="shared" si="12"/>
        <v>4.4878048780487809</v>
      </c>
      <c r="H27" s="24">
        <v>23.649000000000001</v>
      </c>
      <c r="I27" s="160">
        <v>23.768999999999998</v>
      </c>
      <c r="J27" s="309">
        <f t="shared" si="5"/>
        <v>6.0065437266934984E-3</v>
      </c>
      <c r="K27" s="259">
        <f t="shared" si="6"/>
        <v>6.3114207799725422E-3</v>
      </c>
      <c r="L27" s="64">
        <f t="shared" si="14"/>
        <v>5.0742103260179054E-3</v>
      </c>
      <c r="N27" s="39">
        <f t="shared" si="15"/>
        <v>576.80487804878055</v>
      </c>
      <c r="O27" s="173">
        <f t="shared" si="16"/>
        <v>105.64</v>
      </c>
      <c r="P27" s="64">
        <f t="shared" si="17"/>
        <v>-0.81685314389614783</v>
      </c>
    </row>
    <row r="28" spans="1:16" ht="20.100000000000001" customHeight="1" x14ac:dyDescent="0.25">
      <c r="A28" s="13" t="s">
        <v>190</v>
      </c>
      <c r="B28" s="24">
        <v>73.98</v>
      </c>
      <c r="C28" s="160">
        <v>6.9</v>
      </c>
      <c r="D28" s="309">
        <f t="shared" si="2"/>
        <v>1.3214135803020419E-2</v>
      </c>
      <c r="E28" s="259">
        <f t="shared" si="3"/>
        <v>1.3641485933453274E-3</v>
      </c>
      <c r="F28" s="64">
        <f t="shared" si="12"/>
        <v>-0.90673154906731546</v>
      </c>
      <c r="H28" s="24">
        <v>36.502000000000002</v>
      </c>
      <c r="I28" s="160">
        <v>17.077999999999999</v>
      </c>
      <c r="J28" s="309">
        <f t="shared" si="5"/>
        <v>9.2710414441103672E-3</v>
      </c>
      <c r="K28" s="259">
        <f t="shared" si="6"/>
        <v>4.5347487938226716E-3</v>
      </c>
      <c r="L28" s="64">
        <f t="shared" si="14"/>
        <v>-0.53213522546709779</v>
      </c>
      <c r="N28" s="39">
        <f t="shared" ref="N28:N29" si="18">(H28/B28)*10</f>
        <v>4.934036226007029</v>
      </c>
      <c r="O28" s="173">
        <f t="shared" ref="O28:O30" si="19">(I28/C28)*10</f>
        <v>24.750724637681159</v>
      </c>
      <c r="P28" s="64">
        <f t="shared" ref="P28:P29" si="20">(O28-N28)/N28</f>
        <v>4.0163240608614652</v>
      </c>
    </row>
    <row r="29" spans="1:16" ht="20.100000000000001" customHeight="1" x14ac:dyDescent="0.25">
      <c r="A29" s="13" t="s">
        <v>177</v>
      </c>
      <c r="B29" s="24">
        <v>18.16</v>
      </c>
      <c r="C29" s="160">
        <v>27.74</v>
      </c>
      <c r="D29" s="309">
        <f t="shared" si="2"/>
        <v>3.2436970286949282E-3</v>
      </c>
      <c r="E29" s="259">
        <f t="shared" si="3"/>
        <v>5.4842727506375913E-3</v>
      </c>
      <c r="F29" s="64">
        <f t="shared" si="12"/>
        <v>0.52753303964757703</v>
      </c>
      <c r="H29" s="24">
        <v>13.917999999999999</v>
      </c>
      <c r="I29" s="160">
        <v>15.802999999999999</v>
      </c>
      <c r="J29" s="309">
        <f t="shared" si="5"/>
        <v>3.5349941049566624E-3</v>
      </c>
      <c r="K29" s="259">
        <f t="shared" si="6"/>
        <v>4.1961959941901675E-3</v>
      </c>
      <c r="L29" s="64">
        <f t="shared" si="14"/>
        <v>0.13543612588015519</v>
      </c>
      <c r="N29" s="39">
        <f t="shared" si="18"/>
        <v>7.6640969162995587</v>
      </c>
      <c r="O29" s="173">
        <f t="shared" si="19"/>
        <v>5.6968276856524867</v>
      </c>
      <c r="P29" s="64">
        <f t="shared" si="20"/>
        <v>-0.25668637181025172</v>
      </c>
    </row>
    <row r="30" spans="1:16" ht="20.100000000000001" customHeight="1" x14ac:dyDescent="0.25">
      <c r="A30" s="13" t="s">
        <v>215</v>
      </c>
      <c r="B30" s="24"/>
      <c r="C30" s="160">
        <v>16.2</v>
      </c>
      <c r="D30" s="309">
        <f t="shared" si="2"/>
        <v>0</v>
      </c>
      <c r="E30" s="259">
        <f t="shared" si="3"/>
        <v>3.2027836539412036E-3</v>
      </c>
      <c r="F30" s="64"/>
      <c r="H30" s="24"/>
      <c r="I30" s="160">
        <v>10.378</v>
      </c>
      <c r="J30" s="309">
        <f t="shared" si="5"/>
        <v>0</v>
      </c>
      <c r="K30" s="259">
        <f t="shared" si="6"/>
        <v>2.7556870232048067E-3</v>
      </c>
      <c r="L30" s="64"/>
      <c r="N30" s="39"/>
      <c r="O30" s="173">
        <f t="shared" si="19"/>
        <v>6.4061728395061737</v>
      </c>
      <c r="P30" s="64"/>
    </row>
    <row r="31" spans="1:16" ht="20.100000000000001" customHeight="1" x14ac:dyDescent="0.25">
      <c r="A31" s="13" t="s">
        <v>187</v>
      </c>
      <c r="B31" s="24">
        <v>88.02</v>
      </c>
      <c r="C31" s="160">
        <v>22.95</v>
      </c>
      <c r="D31" s="309">
        <f t="shared" si="2"/>
        <v>1.5721927999214073E-2</v>
      </c>
      <c r="E31" s="259">
        <f t="shared" si="3"/>
        <v>4.5372768430833712E-3</v>
      </c>
      <c r="F31" s="64">
        <f t="shared" si="12"/>
        <v>-0.73926380368098155</v>
      </c>
      <c r="H31" s="24">
        <v>65.111000000000004</v>
      </c>
      <c r="I31" s="160">
        <v>9.9629999999999992</v>
      </c>
      <c r="J31" s="309">
        <f t="shared" si="5"/>
        <v>1.6537361773806096E-2</v>
      </c>
      <c r="K31" s="259">
        <f t="shared" si="6"/>
        <v>2.6454914060695207E-3</v>
      </c>
      <c r="L31" s="64">
        <f t="shared" si="14"/>
        <v>-0.84698438051942071</v>
      </c>
      <c r="N31" s="39">
        <f t="shared" ref="N31" si="21">(H31/B31)*10</f>
        <v>7.3972960690752112</v>
      </c>
      <c r="O31" s="173">
        <f t="shared" ref="O31" si="22">(I31/C31)*10</f>
        <v>4.341176470588235</v>
      </c>
      <c r="P31" s="64">
        <f t="shared" ref="P31" si="23">(O31-N31)/N31</f>
        <v>-0.41314009469801355</v>
      </c>
    </row>
    <row r="32" spans="1:16" ht="20.100000000000001" customHeight="1" thickBot="1" x14ac:dyDescent="0.3">
      <c r="A32" s="13" t="s">
        <v>17</v>
      </c>
      <c r="B32" s="24">
        <f>B33-SUM(B7:B31)</f>
        <v>292.54000000000269</v>
      </c>
      <c r="C32" s="160">
        <f>C33-SUM(C7:C31)</f>
        <v>93.330000000000837</v>
      </c>
      <c r="D32" s="309">
        <f t="shared" si="2"/>
        <v>5.2252815461146643E-2</v>
      </c>
      <c r="E32" s="259">
        <f t="shared" si="3"/>
        <v>1.8451592495205876E-2</v>
      </c>
      <c r="F32" s="64">
        <f t="shared" si="12"/>
        <v>-0.68096670540780757</v>
      </c>
      <c r="H32" s="24">
        <f>H33-SUM(H7:H31)</f>
        <v>206.36100000000079</v>
      </c>
      <c r="I32" s="160">
        <f>I33-SUM(I7:I31)</f>
        <v>76.280000000000655</v>
      </c>
      <c r="J32" s="309">
        <f t="shared" si="5"/>
        <v>5.2413056365351672E-2</v>
      </c>
      <c r="K32" s="259">
        <f t="shared" si="6"/>
        <v>2.0254751024288347E-2</v>
      </c>
      <c r="L32" s="64">
        <f t="shared" si="7"/>
        <v>-0.6303565111624756</v>
      </c>
      <c r="N32" s="39">
        <f t="shared" si="0"/>
        <v>7.0541122581526929</v>
      </c>
      <c r="O32" s="173">
        <f t="shared" si="1"/>
        <v>8.1731490410371759</v>
      </c>
      <c r="P32" s="64">
        <f t="shared" si="8"/>
        <v>0.15863608940886526</v>
      </c>
    </row>
    <row r="33" spans="1:16" ht="26.25" customHeight="1" thickBot="1" x14ac:dyDescent="0.3">
      <c r="A33" s="17" t="s">
        <v>18</v>
      </c>
      <c r="B33" s="22">
        <v>5598.5500000000029</v>
      </c>
      <c r="C33" s="165">
        <v>5058.0999999999995</v>
      </c>
      <c r="D33" s="305">
        <f>SUM(D7:D32)</f>
        <v>1</v>
      </c>
      <c r="E33" s="306">
        <f>SUM(E7:E32)</f>
        <v>1.0000000000000004</v>
      </c>
      <c r="F33" s="69">
        <f t="shared" si="4"/>
        <v>-9.6533923962455137E-2</v>
      </c>
      <c r="G33" s="2"/>
      <c r="H33" s="22">
        <v>3937.2059999999997</v>
      </c>
      <c r="I33" s="165">
        <v>3766.0300000000007</v>
      </c>
      <c r="J33" s="305">
        <f>SUM(J7:J32)</f>
        <v>1</v>
      </c>
      <c r="K33" s="306">
        <f>SUM(K7:K32)</f>
        <v>0.99999999999999989</v>
      </c>
      <c r="L33" s="69">
        <f t="shared" si="7"/>
        <v>-4.3476516087804153E-2</v>
      </c>
      <c r="N33" s="34">
        <f t="shared" si="0"/>
        <v>7.0325459270703981</v>
      </c>
      <c r="O33" s="166">
        <f t="shared" si="1"/>
        <v>7.4455427927482676</v>
      </c>
      <c r="P33" s="69">
        <f t="shared" si="8"/>
        <v>5.8726508146661305E-2</v>
      </c>
    </row>
    <row r="35" spans="1:16" ht="15.75" thickBot="1" x14ac:dyDescent="0.3"/>
    <row r="36" spans="1:16" x14ac:dyDescent="0.25">
      <c r="A36" s="466" t="s">
        <v>2</v>
      </c>
      <c r="B36" s="453" t="s">
        <v>1</v>
      </c>
      <c r="C36" s="449"/>
      <c r="D36" s="453" t="s">
        <v>105</v>
      </c>
      <c r="E36" s="449"/>
      <c r="F36" s="148" t="s">
        <v>0</v>
      </c>
      <c r="H36" s="464" t="s">
        <v>19</v>
      </c>
      <c r="I36" s="465"/>
      <c r="J36" s="453" t="s">
        <v>105</v>
      </c>
      <c r="K36" s="454"/>
      <c r="L36" s="148" t="s">
        <v>0</v>
      </c>
      <c r="N36" s="461" t="s">
        <v>22</v>
      </c>
      <c r="O36" s="449"/>
      <c r="P36" s="148" t="s">
        <v>0</v>
      </c>
    </row>
    <row r="37" spans="1:16" x14ac:dyDescent="0.25">
      <c r="A37" s="467"/>
      <c r="B37" s="456" t="str">
        <f>B5</f>
        <v>jan-mar</v>
      </c>
      <c r="C37" s="458"/>
      <c r="D37" s="456" t="str">
        <f>B5</f>
        <v>jan-mar</v>
      </c>
      <c r="E37" s="458"/>
      <c r="F37" s="149" t="str">
        <f>F5</f>
        <v>2022/2021</v>
      </c>
      <c r="H37" s="459" t="str">
        <f>B5</f>
        <v>jan-mar</v>
      </c>
      <c r="I37" s="458"/>
      <c r="J37" s="456" t="str">
        <f>B5</f>
        <v>jan-mar</v>
      </c>
      <c r="K37" s="457"/>
      <c r="L37" s="149" t="str">
        <f>L5</f>
        <v>2022/2021</v>
      </c>
      <c r="N37" s="459" t="str">
        <f>B5</f>
        <v>jan-mar</v>
      </c>
      <c r="O37" s="457"/>
      <c r="P37" s="149" t="str">
        <f>P5</f>
        <v>2022/2021</v>
      </c>
    </row>
    <row r="38" spans="1:16" ht="19.5" customHeight="1" thickBot="1" x14ac:dyDescent="0.3">
      <c r="A38" s="468"/>
      <c r="B38" s="117">
        <f>B6</f>
        <v>2021</v>
      </c>
      <c r="C38" s="152">
        <f>C6</f>
        <v>2022</v>
      </c>
      <c r="D38" s="117">
        <f>B6</f>
        <v>2021</v>
      </c>
      <c r="E38" s="152">
        <f>C6</f>
        <v>2022</v>
      </c>
      <c r="F38" s="150" t="s">
        <v>1</v>
      </c>
      <c r="H38" s="30">
        <f>B6</f>
        <v>2021</v>
      </c>
      <c r="I38" s="152">
        <f>C6</f>
        <v>2022</v>
      </c>
      <c r="J38" s="117">
        <f>B6</f>
        <v>2021</v>
      </c>
      <c r="K38" s="152">
        <f>C6</f>
        <v>2022</v>
      </c>
      <c r="L38" s="321">
        <v>1000</v>
      </c>
      <c r="N38" s="30">
        <f>B6</f>
        <v>2021</v>
      </c>
      <c r="O38" s="152">
        <f>C6</f>
        <v>2022</v>
      </c>
      <c r="P38" s="150"/>
    </row>
    <row r="39" spans="1:16" ht="20.100000000000001" customHeight="1" x14ac:dyDescent="0.25">
      <c r="A39" s="44" t="s">
        <v>163</v>
      </c>
      <c r="B39" s="45">
        <v>1185.8599999999999</v>
      </c>
      <c r="C39" s="167">
        <v>1185.81</v>
      </c>
      <c r="D39" s="309">
        <f t="shared" ref="D39:D56" si="24">B39/$B$57</f>
        <v>0.35084822987118258</v>
      </c>
      <c r="E39" s="308">
        <f t="shared" ref="E39:E56" si="25">C39/$C$57</f>
        <v>0.40033152491332069</v>
      </c>
      <c r="F39" s="64">
        <f>(C39-B39)/B39</f>
        <v>-4.2163493161043065E-5</v>
      </c>
      <c r="H39" s="45">
        <v>402.42599999999999</v>
      </c>
      <c r="I39" s="167">
        <v>457.62300000000005</v>
      </c>
      <c r="J39" s="309">
        <f t="shared" ref="J39:J54" si="26">H39/$H$57</f>
        <v>0.26624086758217441</v>
      </c>
      <c r="K39" s="308">
        <f t="shared" ref="K39:K56" si="27">I39/$I$57</f>
        <v>0.30250885963990304</v>
      </c>
      <c r="L39" s="64">
        <f>(I39-H39)/H39</f>
        <v>0.13716062083463806</v>
      </c>
      <c r="N39" s="39">
        <f t="shared" ref="N39:N57" si="28">(H39/B39)*10</f>
        <v>3.3935371797682694</v>
      </c>
      <c r="O39" s="172">
        <f t="shared" ref="O39:O57" si="29">(I39/C39)*10</f>
        <v>3.8591595618185042</v>
      </c>
      <c r="P39" s="73">
        <f t="shared" si="8"/>
        <v>0.13720856952038174</v>
      </c>
    </row>
    <row r="40" spans="1:16" ht="20.100000000000001" customHeight="1" x14ac:dyDescent="0.25">
      <c r="A40" s="44" t="s">
        <v>168</v>
      </c>
      <c r="B40" s="24">
        <v>1123.46</v>
      </c>
      <c r="C40" s="160">
        <v>649.37</v>
      </c>
      <c r="D40" s="309">
        <f t="shared" si="24"/>
        <v>0.3323865821691252</v>
      </c>
      <c r="E40" s="259">
        <f t="shared" si="25"/>
        <v>0.2192284449726036</v>
      </c>
      <c r="F40" s="64">
        <f t="shared" ref="F40:F57" si="30">(C40-B40)/B40</f>
        <v>-0.42199099211364893</v>
      </c>
      <c r="H40" s="24">
        <v>460.10899999999998</v>
      </c>
      <c r="I40" s="160">
        <v>289.09100000000001</v>
      </c>
      <c r="J40" s="309">
        <f t="shared" si="26"/>
        <v>0.3044033420861641</v>
      </c>
      <c r="K40" s="259">
        <f t="shared" si="27"/>
        <v>0.19110182124185016</v>
      </c>
      <c r="L40" s="64">
        <f t="shared" ref="L40:L57" si="31">(I40-H40)/H40</f>
        <v>-0.37169018645581803</v>
      </c>
      <c r="N40" s="39">
        <f t="shared" si="28"/>
        <v>4.0954640129599627</v>
      </c>
      <c r="O40" s="173">
        <f t="shared" si="29"/>
        <v>4.4518687343117174</v>
      </c>
      <c r="P40" s="64">
        <f t="shared" si="8"/>
        <v>8.7024259088573003E-2</v>
      </c>
    </row>
    <row r="41" spans="1:16" ht="20.100000000000001" customHeight="1" x14ac:dyDescent="0.25">
      <c r="A41" s="44" t="s">
        <v>169</v>
      </c>
      <c r="B41" s="24">
        <v>458.82000000000005</v>
      </c>
      <c r="C41" s="160">
        <v>403.89000000000004</v>
      </c>
      <c r="D41" s="309">
        <f t="shared" si="24"/>
        <v>0.13574636536310866</v>
      </c>
      <c r="E41" s="259">
        <f t="shared" si="25"/>
        <v>0.13635396867731014</v>
      </c>
      <c r="F41" s="64">
        <f t="shared" si="30"/>
        <v>-0.11972015169347457</v>
      </c>
      <c r="H41" s="24">
        <v>262.70400000000001</v>
      </c>
      <c r="I41" s="160">
        <v>269.02199999999999</v>
      </c>
      <c r="J41" s="309">
        <f t="shared" si="26"/>
        <v>0.17380224159797714</v>
      </c>
      <c r="K41" s="259">
        <f t="shared" si="27"/>
        <v>0.1778353326603907</v>
      </c>
      <c r="L41" s="64">
        <f t="shared" si="31"/>
        <v>2.4049881235154332E-2</v>
      </c>
      <c r="N41" s="39">
        <f t="shared" si="28"/>
        <v>5.7256440434157181</v>
      </c>
      <c r="O41" s="173">
        <f t="shared" si="29"/>
        <v>6.6607739731114899</v>
      </c>
      <c r="P41" s="64">
        <f t="shared" si="8"/>
        <v>0.16332309913172774</v>
      </c>
    </row>
    <row r="42" spans="1:16" ht="20.100000000000001" customHeight="1" x14ac:dyDescent="0.25">
      <c r="A42" s="44" t="s">
        <v>174</v>
      </c>
      <c r="B42" s="24">
        <v>165.45</v>
      </c>
      <c r="C42" s="160">
        <v>256.70999999999998</v>
      </c>
      <c r="D42" s="309">
        <f t="shared" si="24"/>
        <v>4.8949993786945471E-2</v>
      </c>
      <c r="E42" s="259">
        <f t="shared" si="25"/>
        <v>8.6665743888564406E-2</v>
      </c>
      <c r="F42" s="64">
        <f t="shared" si="30"/>
        <v>0.55158658204895739</v>
      </c>
      <c r="H42" s="24">
        <v>68.85199999999999</v>
      </c>
      <c r="I42" s="160">
        <v>153.36700000000002</v>
      </c>
      <c r="J42" s="309">
        <f t="shared" si="26"/>
        <v>4.5551769057585415E-2</v>
      </c>
      <c r="K42" s="259">
        <f t="shared" si="27"/>
        <v>0.10138230874845235</v>
      </c>
      <c r="L42" s="64">
        <f t="shared" si="31"/>
        <v>1.2274879451577303</v>
      </c>
      <c r="N42" s="39">
        <f t="shared" si="28"/>
        <v>4.1614989422786337</v>
      </c>
      <c r="O42" s="173">
        <f t="shared" si="29"/>
        <v>5.9743290093880264</v>
      </c>
      <c r="P42" s="64">
        <f t="shared" si="8"/>
        <v>0.43561949486325602</v>
      </c>
    </row>
    <row r="43" spans="1:16" ht="20.100000000000001" customHeight="1" x14ac:dyDescent="0.25">
      <c r="A43" s="44" t="s">
        <v>170</v>
      </c>
      <c r="B43" s="24">
        <v>79.81</v>
      </c>
      <c r="C43" s="160">
        <v>171.57999999999998</v>
      </c>
      <c r="D43" s="309">
        <f t="shared" si="24"/>
        <v>2.3612565754826949E-2</v>
      </c>
      <c r="E43" s="259">
        <f t="shared" si="25"/>
        <v>5.7925707360055631E-2</v>
      </c>
      <c r="F43" s="64">
        <f t="shared" si="30"/>
        <v>1.1498559077809796</v>
      </c>
      <c r="H43" s="24">
        <v>37.644000000000005</v>
      </c>
      <c r="I43" s="160">
        <v>90.665999999999997</v>
      </c>
      <c r="J43" s="309">
        <f t="shared" si="26"/>
        <v>2.490487995125408E-2</v>
      </c>
      <c r="K43" s="259">
        <f t="shared" si="27"/>
        <v>5.9934199697374131E-2</v>
      </c>
      <c r="L43" s="64">
        <f t="shared" si="31"/>
        <v>1.4085113165444687</v>
      </c>
      <c r="N43" s="39">
        <f t="shared" si="28"/>
        <v>4.7167021676481653</v>
      </c>
      <c r="O43" s="173">
        <f t="shared" si="29"/>
        <v>5.2841823056300274</v>
      </c>
      <c r="P43" s="64">
        <f t="shared" si="8"/>
        <v>0.12031290461250772</v>
      </c>
    </row>
    <row r="44" spans="1:16" ht="20.100000000000001" customHeight="1" x14ac:dyDescent="0.25">
      <c r="A44" s="44" t="s">
        <v>176</v>
      </c>
      <c r="B44" s="24">
        <v>84.96</v>
      </c>
      <c r="C44" s="160">
        <v>86.600000000000009</v>
      </c>
      <c r="D44" s="309">
        <f t="shared" si="24"/>
        <v>2.5136243409724313E-2</v>
      </c>
      <c r="E44" s="259">
        <f t="shared" si="25"/>
        <v>2.923631109325573E-2</v>
      </c>
      <c r="F44" s="64">
        <f t="shared" si="30"/>
        <v>1.9303201506591511E-2</v>
      </c>
      <c r="H44" s="24">
        <v>76.081999999999994</v>
      </c>
      <c r="I44" s="160">
        <v>75.399000000000001</v>
      </c>
      <c r="J44" s="309">
        <f t="shared" si="26"/>
        <v>5.0335062067030936E-2</v>
      </c>
      <c r="K44" s="259">
        <f t="shared" si="27"/>
        <v>4.984204357733122E-2</v>
      </c>
      <c r="L44" s="64">
        <f t="shared" si="31"/>
        <v>-8.9771562261769244E-3</v>
      </c>
      <c r="N44" s="39">
        <f t="shared" si="28"/>
        <v>8.9550376647834273</v>
      </c>
      <c r="O44" s="173">
        <f t="shared" si="29"/>
        <v>8.7065819861431866</v>
      </c>
      <c r="P44" s="64">
        <f t="shared" si="8"/>
        <v>-2.7744794376166313E-2</v>
      </c>
    </row>
    <row r="45" spans="1:16" ht="20.100000000000001" customHeight="1" x14ac:dyDescent="0.25">
      <c r="A45" s="44" t="s">
        <v>179</v>
      </c>
      <c r="B45" s="24">
        <v>18.14</v>
      </c>
      <c r="C45" s="160">
        <v>47.41</v>
      </c>
      <c r="D45" s="309">
        <f t="shared" si="24"/>
        <v>5.3668956621045092E-3</v>
      </c>
      <c r="E45" s="259">
        <f t="shared" si="25"/>
        <v>1.6005698717450969E-2</v>
      </c>
      <c r="F45" s="64">
        <f t="shared" si="30"/>
        <v>1.6135611907386986</v>
      </c>
      <c r="H45" s="24">
        <v>19.528000000000002</v>
      </c>
      <c r="I45" s="160">
        <v>48.869</v>
      </c>
      <c r="J45" s="309">
        <f t="shared" si="26"/>
        <v>1.2919522252897929E-2</v>
      </c>
      <c r="K45" s="259">
        <f t="shared" si="27"/>
        <v>3.2304550824024184E-2</v>
      </c>
      <c r="L45" s="64">
        <f t="shared" si="31"/>
        <v>1.5025092175337973</v>
      </c>
      <c r="N45" s="39">
        <f t="shared" si="28"/>
        <v>10.765159867695701</v>
      </c>
      <c r="O45" s="173">
        <f t="shared" si="29"/>
        <v>10.307740982914996</v>
      </c>
      <c r="P45" s="64">
        <f t="shared" si="8"/>
        <v>-4.2490672725942119E-2</v>
      </c>
    </row>
    <row r="46" spans="1:16" ht="20.100000000000001" customHeight="1" x14ac:dyDescent="0.25">
      <c r="A46" s="44" t="s">
        <v>175</v>
      </c>
      <c r="B46" s="24">
        <v>28.38</v>
      </c>
      <c r="C46" s="160">
        <v>22.869999999999997</v>
      </c>
      <c r="D46" s="309">
        <f t="shared" si="24"/>
        <v>8.3964993875703386E-3</v>
      </c>
      <c r="E46" s="259">
        <f t="shared" si="25"/>
        <v>7.7209519018794272E-3</v>
      </c>
      <c r="F46" s="64">
        <f t="shared" si="30"/>
        <v>-0.19415081042988025</v>
      </c>
      <c r="H46" s="24">
        <v>18.649999999999999</v>
      </c>
      <c r="I46" s="160">
        <v>30.202000000000002</v>
      </c>
      <c r="J46" s="309">
        <f t="shared" si="26"/>
        <v>1.2338646559634696E-2</v>
      </c>
      <c r="K46" s="259">
        <f t="shared" si="27"/>
        <v>1.9964845689234043E-2</v>
      </c>
      <c r="L46" s="64">
        <f t="shared" si="31"/>
        <v>0.61941018766756051</v>
      </c>
      <c r="N46" s="39">
        <f t="shared" si="28"/>
        <v>6.5715292459478505</v>
      </c>
      <c r="O46" s="173">
        <f t="shared" si="29"/>
        <v>13.205946655006562</v>
      </c>
      <c r="P46" s="64">
        <f t="shared" si="8"/>
        <v>1.009569791255154</v>
      </c>
    </row>
    <row r="47" spans="1:16" ht="20.100000000000001" customHeight="1" x14ac:dyDescent="0.25">
      <c r="A47" s="44" t="s">
        <v>191</v>
      </c>
      <c r="B47" s="24">
        <v>22.060000000000002</v>
      </c>
      <c r="C47" s="160">
        <v>45.54</v>
      </c>
      <c r="D47" s="309">
        <f t="shared" si="24"/>
        <v>6.5266658382593977E-3</v>
      </c>
      <c r="E47" s="259">
        <f t="shared" si="25"/>
        <v>1.5374383454813694E-2</v>
      </c>
      <c r="F47" s="64">
        <f t="shared" si="30"/>
        <v>1.0643699002719853</v>
      </c>
      <c r="H47" s="24">
        <v>17.806000000000001</v>
      </c>
      <c r="I47" s="160">
        <v>29.876000000000001</v>
      </c>
      <c r="J47" s="309">
        <f t="shared" si="26"/>
        <v>1.178026491371879E-2</v>
      </c>
      <c r="K47" s="259">
        <f t="shared" si="27"/>
        <v>1.9749345401349455E-2</v>
      </c>
      <c r="L47" s="64">
        <f t="shared" si="31"/>
        <v>0.67786139503538134</v>
      </c>
      <c r="N47" s="39">
        <f t="shared" si="28"/>
        <v>8.071622846781505</v>
      </c>
      <c r="O47" s="173">
        <f t="shared" si="29"/>
        <v>6.5603864734299524</v>
      </c>
      <c r="P47" s="64">
        <f t="shared" si="8"/>
        <v>-0.18722831852260616</v>
      </c>
    </row>
    <row r="48" spans="1:16" ht="20.100000000000001" customHeight="1" x14ac:dyDescent="0.25">
      <c r="A48" s="44" t="s">
        <v>190</v>
      </c>
      <c r="B48" s="24">
        <v>73.98</v>
      </c>
      <c r="C48" s="160">
        <v>6.9</v>
      </c>
      <c r="D48" s="309">
        <f t="shared" si="24"/>
        <v>2.1887703477535367E-2</v>
      </c>
      <c r="E48" s="259">
        <f t="shared" si="25"/>
        <v>2.3294520386081354E-3</v>
      </c>
      <c r="F48" s="64">
        <f t="shared" si="30"/>
        <v>-0.90673154906731546</v>
      </c>
      <c r="H48" s="24">
        <v>36.502000000000002</v>
      </c>
      <c r="I48" s="160">
        <v>17.077999999999999</v>
      </c>
      <c r="J48" s="309">
        <f t="shared" si="26"/>
        <v>2.4149344596235162E-2</v>
      </c>
      <c r="K48" s="259">
        <f t="shared" si="27"/>
        <v>1.1289306492309746E-2</v>
      </c>
      <c r="L48" s="64">
        <f t="shared" si="31"/>
        <v>-0.53213522546709779</v>
      </c>
      <c r="N48" s="39">
        <f t="shared" si="28"/>
        <v>4.934036226007029</v>
      </c>
      <c r="O48" s="173">
        <f t="shared" si="29"/>
        <v>24.750724637681159</v>
      </c>
      <c r="P48" s="64">
        <f t="shared" si="8"/>
        <v>4.0163240608614652</v>
      </c>
    </row>
    <row r="49" spans="1:16" ht="20.100000000000001" customHeight="1" x14ac:dyDescent="0.25">
      <c r="A49" s="44" t="s">
        <v>177</v>
      </c>
      <c r="B49" s="24">
        <v>18.16</v>
      </c>
      <c r="C49" s="160">
        <v>27.74</v>
      </c>
      <c r="D49" s="309">
        <f t="shared" si="24"/>
        <v>5.3728128568808096E-3</v>
      </c>
      <c r="E49" s="259">
        <f t="shared" si="25"/>
        <v>9.3650723986941561E-3</v>
      </c>
      <c r="F49" s="64">
        <f t="shared" si="30"/>
        <v>0.52753303964757703</v>
      </c>
      <c r="H49" s="24">
        <v>13.917999999999999</v>
      </c>
      <c r="I49" s="160">
        <v>15.802999999999999</v>
      </c>
      <c r="J49" s="309">
        <f t="shared" si="26"/>
        <v>9.2080044405895827E-3</v>
      </c>
      <c r="K49" s="259">
        <f t="shared" si="27"/>
        <v>1.0446475611779535E-2</v>
      </c>
      <c r="L49" s="64">
        <f t="shared" si="31"/>
        <v>0.13543612588015519</v>
      </c>
      <c r="N49" s="39">
        <f t="shared" ref="N49" si="32">(H49/B49)*10</f>
        <v>7.6640969162995587</v>
      </c>
      <c r="O49" s="173">
        <f t="shared" ref="O49" si="33">(I49/C49)*10</f>
        <v>5.6968276856524867</v>
      </c>
      <c r="P49" s="64">
        <f t="shared" ref="P49" si="34">(O49-N49)/N49</f>
        <v>-0.25668637181025172</v>
      </c>
    </row>
    <row r="50" spans="1:16" ht="20.100000000000001" customHeight="1" x14ac:dyDescent="0.25">
      <c r="A50" s="44" t="s">
        <v>173</v>
      </c>
      <c r="B50" s="24">
        <v>54.459999999999994</v>
      </c>
      <c r="C50" s="160">
        <v>15.93</v>
      </c>
      <c r="D50" s="309">
        <f t="shared" si="24"/>
        <v>1.6112521375866124E-2</v>
      </c>
      <c r="E50" s="259">
        <f t="shared" si="25"/>
        <v>5.3779957934822599E-3</v>
      </c>
      <c r="F50" s="64">
        <f t="shared" si="30"/>
        <v>-0.70749173705471902</v>
      </c>
      <c r="H50" s="24">
        <v>42.395999999999994</v>
      </c>
      <c r="I50" s="160">
        <v>7.7720000000000002</v>
      </c>
      <c r="J50" s="309">
        <f t="shared" si="26"/>
        <v>2.8048753862856435E-2</v>
      </c>
      <c r="K50" s="259">
        <f t="shared" si="27"/>
        <v>5.1376326301810138E-3</v>
      </c>
      <c r="L50" s="64">
        <f t="shared" si="31"/>
        <v>-0.81668081894518352</v>
      </c>
      <c r="N50" s="39">
        <f t="shared" ref="N50:N51" si="35">(H50/B50)*10</f>
        <v>7.7847961806830703</v>
      </c>
      <c r="O50" s="173">
        <f t="shared" ref="O50:O51" si="36">(I50/C50)*10</f>
        <v>4.8788449466415571</v>
      </c>
      <c r="P50" s="64">
        <f t="shared" ref="P50:P51" si="37">(O50-N50)/N50</f>
        <v>-0.37328546137819796</v>
      </c>
    </row>
    <row r="51" spans="1:16" ht="20.100000000000001" customHeight="1" x14ac:dyDescent="0.25">
      <c r="A51" s="44" t="s">
        <v>180</v>
      </c>
      <c r="B51" s="24">
        <v>28.53</v>
      </c>
      <c r="C51" s="160">
        <v>10.61</v>
      </c>
      <c r="D51" s="309">
        <f t="shared" si="24"/>
        <v>8.4408783483925932E-3</v>
      </c>
      <c r="E51" s="259">
        <f t="shared" si="25"/>
        <v>3.5819545115409151E-3</v>
      </c>
      <c r="F51" s="64">
        <f t="shared" si="30"/>
        <v>-0.62811076060287419</v>
      </c>
      <c r="H51" s="24">
        <v>22.472999999999999</v>
      </c>
      <c r="I51" s="160">
        <v>7.5289999999999999</v>
      </c>
      <c r="J51" s="309">
        <f t="shared" si="26"/>
        <v>1.4867903706952844E-2</v>
      </c>
      <c r="K51" s="259">
        <f t="shared" si="27"/>
        <v>4.9769989800093738E-3</v>
      </c>
      <c r="L51" s="64">
        <f t="shared" si="31"/>
        <v>-0.66497574867618914</v>
      </c>
      <c r="N51" s="39">
        <f t="shared" si="35"/>
        <v>7.8769716088328066</v>
      </c>
      <c r="O51" s="173">
        <f t="shared" si="36"/>
        <v>7.0961357210179079</v>
      </c>
      <c r="P51" s="64">
        <f t="shared" si="37"/>
        <v>-9.9128945309300318E-2</v>
      </c>
    </row>
    <row r="52" spans="1:16" ht="20.100000000000001" customHeight="1" x14ac:dyDescent="0.25">
      <c r="A52" s="44" t="s">
        <v>188</v>
      </c>
      <c r="B52" s="24">
        <v>18.38</v>
      </c>
      <c r="C52" s="160">
        <v>8.0300000000000011</v>
      </c>
      <c r="D52" s="309">
        <f t="shared" si="24"/>
        <v>5.4379019994201137E-3</v>
      </c>
      <c r="E52" s="259">
        <f t="shared" si="25"/>
        <v>2.7109420101483089E-3</v>
      </c>
      <c r="F52" s="64">
        <f t="shared" si="30"/>
        <v>-0.56311207834602817</v>
      </c>
      <c r="H52" s="24">
        <v>19.443999999999999</v>
      </c>
      <c r="I52" s="160">
        <v>7.2370000000000001</v>
      </c>
      <c r="J52" s="309">
        <f t="shared" si="26"/>
        <v>1.2863948724157482E-2</v>
      </c>
      <c r="K52" s="259">
        <f t="shared" si="27"/>
        <v>4.7839741822722588E-3</v>
      </c>
      <c r="L52" s="64">
        <f t="shared" si="31"/>
        <v>-0.62780292120962766</v>
      </c>
      <c r="N52" s="39">
        <f t="shared" ref="N52" si="38">(H52/B52)*10</f>
        <v>10.578890097932536</v>
      </c>
      <c r="O52" s="173">
        <f t="shared" ref="O52" si="39">(I52/C52)*10</f>
        <v>9.0124533001245322</v>
      </c>
      <c r="P52" s="64">
        <f t="shared" ref="P52" si="40">(O52-N52)/N52</f>
        <v>-0.14807194169775309</v>
      </c>
    </row>
    <row r="53" spans="1:16" ht="20.100000000000001" customHeight="1" x14ac:dyDescent="0.25">
      <c r="A53" s="44" t="s">
        <v>221</v>
      </c>
      <c r="B53" s="24"/>
      <c r="C53" s="160">
        <v>4.84</v>
      </c>
      <c r="D53" s="309">
        <f t="shared" si="24"/>
        <v>0</v>
      </c>
      <c r="E53" s="259">
        <f t="shared" si="25"/>
        <v>1.6339924444729529E-3</v>
      </c>
      <c r="F53" s="64"/>
      <c r="H53" s="24"/>
      <c r="I53" s="160">
        <v>3.145</v>
      </c>
      <c r="J53" s="309">
        <f t="shared" si="26"/>
        <v>0</v>
      </c>
      <c r="K53" s="259">
        <f t="shared" si="27"/>
        <v>2.0789828386411848E-3</v>
      </c>
      <c r="L53" s="64"/>
      <c r="N53" s="39"/>
      <c r="O53" s="173">
        <f t="shared" ref="O53:O55" si="41">(I53/C53)*10</f>
        <v>6.4979338842975212</v>
      </c>
      <c r="P53" s="64"/>
    </row>
    <row r="54" spans="1:16" ht="20.100000000000001" customHeight="1" x14ac:dyDescent="0.25">
      <c r="A54" s="44" t="s">
        <v>192</v>
      </c>
      <c r="B54" s="24">
        <v>10.44</v>
      </c>
      <c r="C54" s="160">
        <v>5.6599999999999993</v>
      </c>
      <c r="D54" s="309">
        <f t="shared" si="24"/>
        <v>3.0887756732288353E-3</v>
      </c>
      <c r="E54" s="259">
        <f t="shared" si="25"/>
        <v>1.9108258751481225E-3</v>
      </c>
      <c r="F54" s="64">
        <f t="shared" si="30"/>
        <v>-0.45785440613026823</v>
      </c>
      <c r="H54" s="24">
        <v>5.4989999999999997</v>
      </c>
      <c r="I54" s="160">
        <v>2.9820000000000002</v>
      </c>
      <c r="J54" s="309">
        <f t="shared" si="26"/>
        <v>3.6380813636156138E-3</v>
      </c>
      <c r="K54" s="259">
        <f t="shared" si="27"/>
        <v>1.9712326946988911E-3</v>
      </c>
      <c r="L54" s="64">
        <f t="shared" ref="L54:L55" si="42">(I54-H54)/H54</f>
        <v>-0.4577195853791598</v>
      </c>
      <c r="N54" s="39">
        <f t="shared" ref="N54:N55" si="43">(H54/B54)*10</f>
        <v>5.2672413793103443</v>
      </c>
      <c r="O54" s="173">
        <f t="shared" si="41"/>
        <v>5.2685512367491167</v>
      </c>
      <c r="P54" s="64">
        <f t="shared" ref="P54:P55" si="44">(O54-N54)/N54</f>
        <v>2.4867997200916892E-4</v>
      </c>
    </row>
    <row r="55" spans="1:16" ht="20.100000000000001" customHeight="1" x14ac:dyDescent="0.25">
      <c r="A55" s="44" t="s">
        <v>195</v>
      </c>
      <c r="B55" s="24">
        <v>3.66</v>
      </c>
      <c r="C55" s="160">
        <v>6.3999999999999995</v>
      </c>
      <c r="D55" s="309">
        <f t="shared" si="24"/>
        <v>1.0828466440629826E-3</v>
      </c>
      <c r="E55" s="259">
        <f t="shared" si="25"/>
        <v>2.1606511662452268E-3</v>
      </c>
      <c r="F55" s="64">
        <f t="shared" si="30"/>
        <v>0.7486338797814206</v>
      </c>
      <c r="H55" s="24">
        <v>1.8</v>
      </c>
      <c r="I55" s="160">
        <v>2.4550000000000001</v>
      </c>
      <c r="J55" s="309">
        <f t="shared" ref="J55:J56" si="45">H55/$H$57</f>
        <v>1.1908613301524105E-3</v>
      </c>
      <c r="K55" s="259">
        <f t="shared" si="27"/>
        <v>1.6228625974130711E-3</v>
      </c>
      <c r="L55" s="64">
        <f t="shared" si="42"/>
        <v>0.36388888888888887</v>
      </c>
      <c r="N55" s="39">
        <f t="shared" si="43"/>
        <v>4.918032786885246</v>
      </c>
      <c r="O55" s="173">
        <f t="shared" si="41"/>
        <v>3.8359375000000009</v>
      </c>
      <c r="P55" s="64">
        <f t="shared" si="44"/>
        <v>-0.22002604166666651</v>
      </c>
    </row>
    <row r="56" spans="1:16" ht="20.100000000000001" customHeight="1" thickBot="1" x14ac:dyDescent="0.3">
      <c r="A56" s="13" t="s">
        <v>17</v>
      </c>
      <c r="B56" s="24">
        <f>B57-SUM(B39:B55)</f>
        <v>5.4300000000007458</v>
      </c>
      <c r="C56" s="160">
        <f>C57-SUM(C39:C55)</f>
        <v>6.1800000000007458</v>
      </c>
      <c r="D56" s="309">
        <f t="shared" si="24"/>
        <v>1.6065183817657929E-3</v>
      </c>
      <c r="E56" s="259">
        <f t="shared" si="25"/>
        <v>2.0863787824057993E-3</v>
      </c>
      <c r="F56" s="64">
        <f t="shared" si="30"/>
        <v>0.13812154696130699</v>
      </c>
      <c r="H56" s="24">
        <f>H57-SUM(H39:H55)</f>
        <v>5.678000000000111</v>
      </c>
      <c r="I56" s="160">
        <f>I57-SUM(I39:I55)</f>
        <v>4.6430000000000291</v>
      </c>
      <c r="J56" s="309">
        <f t="shared" si="45"/>
        <v>3.7565059070030658E-3</v>
      </c>
      <c r="K56" s="259">
        <f t="shared" si="27"/>
        <v>3.0692264927857176E-3</v>
      </c>
      <c r="L56" s="64">
        <f t="shared" ref="L56" si="46">(I56-H56)/H56</f>
        <v>-0.18228249383586856</v>
      </c>
      <c r="N56" s="39">
        <f t="shared" ref="N56" si="47">(H56/B56)*10</f>
        <v>10.45672191528422</v>
      </c>
      <c r="O56" s="173">
        <f t="shared" ref="O56" si="48">(I56/C56)*10</f>
        <v>7.5129449838179108</v>
      </c>
      <c r="P56" s="64">
        <f t="shared" ref="P56" si="49">(O56-N56)/N56</f>
        <v>-0.28152005526354246</v>
      </c>
    </row>
    <row r="57" spans="1:16" ht="26.25" customHeight="1" thickBot="1" x14ac:dyDescent="0.3">
      <c r="A57" s="17" t="s">
        <v>18</v>
      </c>
      <c r="B57" s="46">
        <v>3379.9800000000005</v>
      </c>
      <c r="C57" s="171">
        <v>2962.07</v>
      </c>
      <c r="D57" s="315">
        <f>SUM(D39:D56)</f>
        <v>1</v>
      </c>
      <c r="E57" s="316">
        <f>SUM(E39:E56)</f>
        <v>1</v>
      </c>
      <c r="F57" s="69">
        <f t="shared" si="30"/>
        <v>-0.12364274344818615</v>
      </c>
      <c r="G57" s="2"/>
      <c r="H57" s="46">
        <v>1511.511</v>
      </c>
      <c r="I57" s="171">
        <v>1512.759</v>
      </c>
      <c r="J57" s="315">
        <f>SUM(J39:J56)</f>
        <v>1.0000000000000002</v>
      </c>
      <c r="K57" s="316">
        <f>SUM(K39:K56)</f>
        <v>1</v>
      </c>
      <c r="L57" s="69">
        <f t="shared" si="31"/>
        <v>8.2566385557236916E-4</v>
      </c>
      <c r="M57" s="2"/>
      <c r="N57" s="34">
        <f t="shared" si="28"/>
        <v>4.471952496760335</v>
      </c>
      <c r="O57" s="166">
        <f t="shared" si="29"/>
        <v>5.107100777496818</v>
      </c>
      <c r="P57" s="69">
        <f t="shared" si="8"/>
        <v>0.14202929955016524</v>
      </c>
    </row>
    <row r="59" spans="1:16" ht="15.75" thickBot="1" x14ac:dyDescent="0.3"/>
    <row r="60" spans="1:16" x14ac:dyDescent="0.25">
      <c r="A60" s="466" t="s">
        <v>15</v>
      </c>
      <c r="B60" s="453" t="s">
        <v>1</v>
      </c>
      <c r="C60" s="449"/>
      <c r="D60" s="453" t="s">
        <v>105</v>
      </c>
      <c r="E60" s="449"/>
      <c r="F60" s="148" t="s">
        <v>0</v>
      </c>
      <c r="H60" s="464" t="s">
        <v>19</v>
      </c>
      <c r="I60" s="465"/>
      <c r="J60" s="453" t="s">
        <v>105</v>
      </c>
      <c r="K60" s="454"/>
      <c r="L60" s="148" t="s">
        <v>0</v>
      </c>
      <c r="N60" s="461" t="s">
        <v>22</v>
      </c>
      <c r="O60" s="449"/>
      <c r="P60" s="148" t="s">
        <v>0</v>
      </c>
    </row>
    <row r="61" spans="1:16" x14ac:dyDescent="0.25">
      <c r="A61" s="467"/>
      <c r="B61" s="456" t="str">
        <f>B5</f>
        <v>jan-mar</v>
      </c>
      <c r="C61" s="458"/>
      <c r="D61" s="456" t="str">
        <f>B5</f>
        <v>jan-mar</v>
      </c>
      <c r="E61" s="458"/>
      <c r="F61" s="149" t="str">
        <f>F37</f>
        <v>2022/2021</v>
      </c>
      <c r="H61" s="459" t="str">
        <f>B5</f>
        <v>jan-mar</v>
      </c>
      <c r="I61" s="458"/>
      <c r="J61" s="456" t="str">
        <f>B5</f>
        <v>jan-mar</v>
      </c>
      <c r="K61" s="457"/>
      <c r="L61" s="149" t="str">
        <f>L37</f>
        <v>2022/2021</v>
      </c>
      <c r="N61" s="459" t="str">
        <f>B5</f>
        <v>jan-mar</v>
      </c>
      <c r="O61" s="457"/>
      <c r="P61" s="149" t="str">
        <f>P37</f>
        <v>2022/2021</v>
      </c>
    </row>
    <row r="62" spans="1:16" ht="19.5" customHeight="1" thickBot="1" x14ac:dyDescent="0.3">
      <c r="A62" s="468"/>
      <c r="B62" s="117">
        <f>B6</f>
        <v>2021</v>
      </c>
      <c r="C62" s="152">
        <f>C6</f>
        <v>2022</v>
      </c>
      <c r="D62" s="117">
        <f>B6</f>
        <v>2021</v>
      </c>
      <c r="E62" s="152">
        <f>C6</f>
        <v>2022</v>
      </c>
      <c r="F62" s="150" t="s">
        <v>1</v>
      </c>
      <c r="H62" s="30">
        <f>B6</f>
        <v>2021</v>
      </c>
      <c r="I62" s="152">
        <f>C6</f>
        <v>2022</v>
      </c>
      <c r="J62" s="117">
        <f>B6</f>
        <v>2021</v>
      </c>
      <c r="K62" s="152">
        <f>C6</f>
        <v>2022</v>
      </c>
      <c r="L62" s="321">
        <v>1000</v>
      </c>
      <c r="N62" s="30">
        <f>B6</f>
        <v>2021</v>
      </c>
      <c r="O62" s="152">
        <f>C6</f>
        <v>2022</v>
      </c>
      <c r="P62" s="150" t="s">
        <v>23</v>
      </c>
    </row>
    <row r="63" spans="1:16" ht="20.100000000000001" customHeight="1" x14ac:dyDescent="0.25">
      <c r="A63" s="44" t="s">
        <v>164</v>
      </c>
      <c r="B63" s="45">
        <v>586.27</v>
      </c>
      <c r="C63" s="167">
        <v>414.65999999999997</v>
      </c>
      <c r="D63" s="309">
        <f t="shared" ref="D63:D83" si="50">B63/$B$84</f>
        <v>0.26425580441455543</v>
      </c>
      <c r="E63" s="308">
        <f t="shared" ref="E63:E83" si="51">C63/$C$84</f>
        <v>0.19783113791310239</v>
      </c>
      <c r="F63" s="73">
        <f t="shared" ref="F63:F65" si="52">(C63-B63)/B63</f>
        <v>-0.29271496068364411</v>
      </c>
      <c r="H63" s="24">
        <v>694.06700000000001</v>
      </c>
      <c r="I63" s="167">
        <v>930.16399999999999</v>
      </c>
      <c r="J63" s="307">
        <f t="shared" ref="J63:J84" si="53">H63/$H$84</f>
        <v>0.28613119126683273</v>
      </c>
      <c r="K63" s="308">
        <f t="shared" ref="K63:K84" si="54">I63/$I$84</f>
        <v>0.41280609389638456</v>
      </c>
      <c r="L63" s="73">
        <f t="shared" ref="L63:L65" si="55">(I63-H63)/H63</f>
        <v>0.34016456624504549</v>
      </c>
      <c r="N63" s="48">
        <f t="shared" ref="N63:N68" si="56">(H63/B63)*10</f>
        <v>11.838692070206561</v>
      </c>
      <c r="O63" s="169">
        <f t="shared" ref="O63:O68" si="57">(I63/C63)*10</f>
        <v>22.43196835961993</v>
      </c>
      <c r="P63" s="73">
        <f t="shared" si="8"/>
        <v>0.89480123535543044</v>
      </c>
    </row>
    <row r="64" spans="1:16" ht="20.100000000000001" customHeight="1" x14ac:dyDescent="0.25">
      <c r="A64" s="44" t="s">
        <v>181</v>
      </c>
      <c r="B64" s="24">
        <v>283.01</v>
      </c>
      <c r="C64" s="160">
        <v>552.66</v>
      </c>
      <c r="D64" s="309">
        <f t="shared" si="50"/>
        <v>0.12756415168329152</v>
      </c>
      <c r="E64" s="259">
        <f t="shared" si="51"/>
        <v>0.26366989022103693</v>
      </c>
      <c r="F64" s="64">
        <f t="shared" si="52"/>
        <v>0.95279318751987563</v>
      </c>
      <c r="H64" s="24">
        <v>173.70499999999998</v>
      </c>
      <c r="I64" s="160">
        <v>329.74699999999996</v>
      </c>
      <c r="J64" s="258">
        <f t="shared" si="53"/>
        <v>7.1610404440789116E-2</v>
      </c>
      <c r="K64" s="259">
        <f t="shared" si="54"/>
        <v>0.14634147423900634</v>
      </c>
      <c r="L64" s="64">
        <f t="shared" si="55"/>
        <v>0.89831611064736183</v>
      </c>
      <c r="N64" s="47">
        <f t="shared" si="56"/>
        <v>6.1377689834281473</v>
      </c>
      <c r="O64" s="163">
        <f t="shared" si="57"/>
        <v>5.9665436253754569</v>
      </c>
      <c r="P64" s="64">
        <f t="shared" si="8"/>
        <v>-2.7897002724441955E-2</v>
      </c>
    </row>
    <row r="65" spans="1:16" ht="20.100000000000001" customHeight="1" x14ac:dyDescent="0.25">
      <c r="A65" s="44" t="s">
        <v>167</v>
      </c>
      <c r="B65" s="24">
        <v>438.79999999999995</v>
      </c>
      <c r="C65" s="160">
        <v>320.2</v>
      </c>
      <c r="D65" s="309">
        <f t="shared" si="50"/>
        <v>0.1977850597456921</v>
      </c>
      <c r="E65" s="259">
        <f t="shared" si="51"/>
        <v>0.15276498905072924</v>
      </c>
      <c r="F65" s="64">
        <f t="shared" si="52"/>
        <v>-0.27028258887876022</v>
      </c>
      <c r="H65" s="24">
        <v>283.18899999999996</v>
      </c>
      <c r="I65" s="160">
        <v>288.548</v>
      </c>
      <c r="J65" s="258">
        <f t="shared" si="53"/>
        <v>0.11674551004969705</v>
      </c>
      <c r="K65" s="259">
        <f t="shared" si="54"/>
        <v>0.12805738856977261</v>
      </c>
      <c r="L65" s="64">
        <f t="shared" si="55"/>
        <v>1.8923757631829054E-2</v>
      </c>
      <c r="N65" s="47">
        <f t="shared" si="56"/>
        <v>6.4537146763901543</v>
      </c>
      <c r="O65" s="163">
        <f t="shared" si="57"/>
        <v>9.0114928169893815</v>
      </c>
      <c r="P65" s="64">
        <f t="shared" si="8"/>
        <v>0.39632649859102614</v>
      </c>
    </row>
    <row r="66" spans="1:16" ht="20.100000000000001" customHeight="1" x14ac:dyDescent="0.25">
      <c r="A66" s="44" t="s">
        <v>171</v>
      </c>
      <c r="B66" s="24">
        <v>285.64000000000004</v>
      </c>
      <c r="C66" s="160">
        <v>285.25</v>
      </c>
      <c r="D66" s="309">
        <f t="shared" si="50"/>
        <v>0.12874959996754673</v>
      </c>
      <c r="E66" s="259">
        <f t="shared" si="51"/>
        <v>0.13609060939013279</v>
      </c>
      <c r="F66" s="64">
        <f t="shared" ref="F66" si="58">(C66-B66)/B66</f>
        <v>-1.3653549922981484E-3</v>
      </c>
      <c r="H66" s="24">
        <v>101.574</v>
      </c>
      <c r="I66" s="160">
        <v>236.02600000000001</v>
      </c>
      <c r="J66" s="258">
        <f t="shared" si="53"/>
        <v>4.1874184512067661E-2</v>
      </c>
      <c r="K66" s="259">
        <f t="shared" si="54"/>
        <v>0.10474816389151598</v>
      </c>
      <c r="L66" s="64">
        <f t="shared" ref="L66" si="59">(I66-H66)/H66</f>
        <v>1.3236851950302242</v>
      </c>
      <c r="N66" s="47">
        <f t="shared" si="56"/>
        <v>3.5560145637865839</v>
      </c>
      <c r="O66" s="163">
        <f t="shared" si="57"/>
        <v>8.2743558282208589</v>
      </c>
      <c r="P66" s="64">
        <f t="shared" ref="P66" si="60">(O66-N66)/N66</f>
        <v>1.3268621879349112</v>
      </c>
    </row>
    <row r="67" spans="1:16" ht="20.100000000000001" customHeight="1" x14ac:dyDescent="0.25">
      <c r="A67" s="44" t="s">
        <v>182</v>
      </c>
      <c r="B67" s="24">
        <v>165.70000000000002</v>
      </c>
      <c r="C67" s="160">
        <v>179.39</v>
      </c>
      <c r="D67" s="309">
        <f t="shared" si="50"/>
        <v>7.4687749316000876E-2</v>
      </c>
      <c r="E67" s="259">
        <f t="shared" si="51"/>
        <v>8.5585607076234596E-2</v>
      </c>
      <c r="F67" s="64">
        <f t="shared" ref="F67:F83" si="61">(C67-B67)/B67</f>
        <v>8.2619191309595455E-2</v>
      </c>
      <c r="H67" s="24">
        <v>811.98199999999997</v>
      </c>
      <c r="I67" s="160">
        <v>107.82900000000001</v>
      </c>
      <c r="J67" s="258">
        <f t="shared" si="53"/>
        <v>0.33474200177681024</v>
      </c>
      <c r="K67" s="259">
        <f t="shared" si="54"/>
        <v>4.7854430292672313E-2</v>
      </c>
      <c r="L67" s="64">
        <f t="shared" ref="L67:L83" si="62">(I67-H67)/H67</f>
        <v>-0.86720272124258913</v>
      </c>
      <c r="N67" s="47">
        <f t="shared" si="56"/>
        <v>49.003138201569094</v>
      </c>
      <c r="O67" s="163">
        <f t="shared" si="57"/>
        <v>6.0108701711355161</v>
      </c>
      <c r="P67" s="64">
        <f t="shared" ref="P67:P68" si="63">(O67-N67)/N67</f>
        <v>-0.87733703612184077</v>
      </c>
    </row>
    <row r="68" spans="1:16" ht="20.100000000000001" customHeight="1" x14ac:dyDescent="0.25">
      <c r="A68" s="44" t="s">
        <v>184</v>
      </c>
      <c r="B68" s="24">
        <v>6</v>
      </c>
      <c r="C68" s="160">
        <v>45.31</v>
      </c>
      <c r="D68" s="309">
        <f t="shared" si="50"/>
        <v>2.7044447549547691E-3</v>
      </c>
      <c r="E68" s="259">
        <f t="shared" si="51"/>
        <v>2.1617057007771841E-2</v>
      </c>
      <c r="F68" s="64">
        <f t="shared" si="61"/>
        <v>6.5516666666666667</v>
      </c>
      <c r="H68" s="24">
        <v>14.989999999999998</v>
      </c>
      <c r="I68" s="160">
        <v>99.25200000000001</v>
      </c>
      <c r="J68" s="258">
        <f t="shared" si="53"/>
        <v>6.1796722176530828E-3</v>
      </c>
      <c r="K68" s="259">
        <f t="shared" si="54"/>
        <v>4.4047964048709649E-2</v>
      </c>
      <c r="L68" s="64">
        <f t="shared" si="62"/>
        <v>5.6212141427618425</v>
      </c>
      <c r="N68" s="47">
        <f t="shared" si="56"/>
        <v>24.983333333333331</v>
      </c>
      <c r="O68" s="163">
        <f t="shared" si="57"/>
        <v>21.90509821231516</v>
      </c>
      <c r="P68" s="64">
        <f t="shared" si="63"/>
        <v>-0.12321154587130773</v>
      </c>
    </row>
    <row r="69" spans="1:16" ht="20.100000000000001" customHeight="1" x14ac:dyDescent="0.25">
      <c r="A69" s="44" t="s">
        <v>165</v>
      </c>
      <c r="B69" s="24">
        <v>63.83</v>
      </c>
      <c r="C69" s="160">
        <v>65.289999999999992</v>
      </c>
      <c r="D69" s="309">
        <f t="shared" si="50"/>
        <v>2.8770784784793817E-2</v>
      </c>
      <c r="E69" s="259">
        <f t="shared" si="51"/>
        <v>3.1149363320181485E-2</v>
      </c>
      <c r="F69" s="64">
        <f t="shared" si="61"/>
        <v>2.2873257089142941E-2</v>
      </c>
      <c r="H69" s="24">
        <v>43.066000000000003</v>
      </c>
      <c r="I69" s="160">
        <v>44.101999999999997</v>
      </c>
      <c r="J69" s="258">
        <f t="shared" si="53"/>
        <v>1.7754086973011854E-2</v>
      </c>
      <c r="K69" s="259">
        <f t="shared" si="54"/>
        <v>1.9572434917948179E-2</v>
      </c>
      <c r="L69" s="64">
        <f t="shared" si="62"/>
        <v>2.4056099939627415E-2</v>
      </c>
      <c r="N69" s="47">
        <f t="shared" ref="N69:N82" si="64">(H69/B69)*10</f>
        <v>6.7469841767194119</v>
      </c>
      <c r="O69" s="163">
        <f t="shared" ref="O69:O82" si="65">(I69/C69)*10</f>
        <v>6.7547863378771638</v>
      </c>
      <c r="P69" s="64">
        <f t="shared" ref="P69:P82" si="66">(O69-N69)/N69</f>
        <v>1.1563923900508603E-3</v>
      </c>
    </row>
    <row r="70" spans="1:16" ht="20.100000000000001" customHeight="1" x14ac:dyDescent="0.25">
      <c r="A70" s="44" t="s">
        <v>183</v>
      </c>
      <c r="B70" s="24">
        <v>26.449999999999996</v>
      </c>
      <c r="C70" s="160">
        <v>45.58</v>
      </c>
      <c r="D70" s="309">
        <f t="shared" si="50"/>
        <v>1.1922093961425606E-2</v>
      </c>
      <c r="E70" s="259">
        <f t="shared" si="51"/>
        <v>2.1745871957939537E-2</v>
      </c>
      <c r="F70" s="64">
        <f t="shared" si="61"/>
        <v>0.7232514177693764</v>
      </c>
      <c r="H70" s="24">
        <v>22.728999999999999</v>
      </c>
      <c r="I70" s="160">
        <v>43.778000000000006</v>
      </c>
      <c r="J70" s="258">
        <f t="shared" si="53"/>
        <v>9.3700980543720436E-3</v>
      </c>
      <c r="K70" s="259">
        <f t="shared" si="54"/>
        <v>1.9428643958050329E-2</v>
      </c>
      <c r="L70" s="64">
        <f t="shared" si="62"/>
        <v>0.92608561749307083</v>
      </c>
      <c r="N70" s="47">
        <f t="shared" si="64"/>
        <v>8.5931947069943302</v>
      </c>
      <c r="O70" s="163">
        <f t="shared" si="65"/>
        <v>9.6046511627906987</v>
      </c>
      <c r="P70" s="64">
        <f t="shared" si="66"/>
        <v>0.11770435679446498</v>
      </c>
    </row>
    <row r="71" spans="1:16" ht="20.100000000000001" customHeight="1" x14ac:dyDescent="0.25">
      <c r="A71" s="44" t="s">
        <v>186</v>
      </c>
      <c r="B71" s="24">
        <v>12.11</v>
      </c>
      <c r="C71" s="160">
        <v>16.73</v>
      </c>
      <c r="D71" s="309">
        <f t="shared" si="50"/>
        <v>5.458470997083709E-3</v>
      </c>
      <c r="E71" s="259">
        <f t="shared" si="51"/>
        <v>7.9817559863169917E-3</v>
      </c>
      <c r="F71" s="64">
        <f t="shared" si="61"/>
        <v>0.38150289017341049</v>
      </c>
      <c r="H71" s="24">
        <v>16.640999999999998</v>
      </c>
      <c r="I71" s="160">
        <v>38.073</v>
      </c>
      <c r="J71" s="258">
        <f t="shared" si="53"/>
        <v>6.8603018928595693E-3</v>
      </c>
      <c r="K71" s="259">
        <f t="shared" si="54"/>
        <v>1.6896769185774818E-2</v>
      </c>
      <c r="L71" s="64">
        <f t="shared" si="62"/>
        <v>1.2879033711916354</v>
      </c>
      <c r="N71" s="47">
        <f t="shared" si="64"/>
        <v>13.741535920726671</v>
      </c>
      <c r="O71" s="163">
        <f t="shared" si="65"/>
        <v>22.757322175732217</v>
      </c>
      <c r="P71" s="64">
        <f t="shared" si="66"/>
        <v>0.65609741931444732</v>
      </c>
    </row>
    <row r="72" spans="1:16" ht="20.100000000000001" customHeight="1" x14ac:dyDescent="0.25">
      <c r="A72" s="44" t="s">
        <v>178</v>
      </c>
      <c r="B72" s="24">
        <v>40.799999999999997</v>
      </c>
      <c r="C72" s="160">
        <v>41.96</v>
      </c>
      <c r="D72" s="309">
        <f t="shared" si="50"/>
        <v>1.8390224333692428E-2</v>
      </c>
      <c r="E72" s="259">
        <f t="shared" si="51"/>
        <v>2.0018797440876326E-2</v>
      </c>
      <c r="F72" s="64">
        <f t="shared" si="61"/>
        <v>2.8431372549019701E-2</v>
      </c>
      <c r="H72" s="24">
        <v>28.620999999999999</v>
      </c>
      <c r="I72" s="160">
        <v>27.25</v>
      </c>
      <c r="J72" s="258">
        <f t="shared" si="53"/>
        <v>1.1799092631184048E-2</v>
      </c>
      <c r="K72" s="259">
        <f t="shared" si="54"/>
        <v>1.2093529806223934E-2</v>
      </c>
      <c r="L72" s="64">
        <f t="shared" si="62"/>
        <v>-4.7901890220467445E-2</v>
      </c>
      <c r="N72" s="47">
        <f t="shared" si="64"/>
        <v>7.0149509803921575</v>
      </c>
      <c r="O72" s="163">
        <f t="shared" si="65"/>
        <v>6.4942802669208763</v>
      </c>
      <c r="P72" s="64">
        <f t="shared" si="66"/>
        <v>-7.4223000977003836E-2</v>
      </c>
    </row>
    <row r="73" spans="1:16" ht="20.100000000000001" customHeight="1" x14ac:dyDescent="0.25">
      <c r="A73" s="44" t="s">
        <v>166</v>
      </c>
      <c r="B73" s="24">
        <v>49.89</v>
      </c>
      <c r="C73" s="160">
        <v>51.92</v>
      </c>
      <c r="D73" s="309">
        <f t="shared" si="50"/>
        <v>2.2487458137448905E-2</v>
      </c>
      <c r="E73" s="259">
        <f t="shared" si="51"/>
        <v>2.4770637824840298E-2</v>
      </c>
      <c r="F73" s="64">
        <f t="shared" si="61"/>
        <v>4.0689516937261999E-2</v>
      </c>
      <c r="H73" s="24">
        <v>37.299999999999997</v>
      </c>
      <c r="I73" s="160">
        <v>23.875</v>
      </c>
      <c r="J73" s="258">
        <f t="shared" si="53"/>
        <v>1.5377036272078719E-2</v>
      </c>
      <c r="K73" s="259">
        <f t="shared" si="54"/>
        <v>1.0595707307287941E-2</v>
      </c>
      <c r="L73" s="64">
        <f t="shared" si="62"/>
        <v>-0.35991957104557637</v>
      </c>
      <c r="N73" s="47">
        <f t="shared" si="64"/>
        <v>7.4764481860092191</v>
      </c>
      <c r="O73" s="163">
        <f t="shared" si="65"/>
        <v>4.5984206471494602</v>
      </c>
      <c r="P73" s="64">
        <f t="shared" si="66"/>
        <v>-0.38494582818689921</v>
      </c>
    </row>
    <row r="74" spans="1:16" ht="20.100000000000001" customHeight="1" x14ac:dyDescent="0.25">
      <c r="A74" s="44" t="s">
        <v>217</v>
      </c>
      <c r="B74" s="24">
        <v>0.41</v>
      </c>
      <c r="C74" s="160">
        <v>2.25</v>
      </c>
      <c r="D74" s="309">
        <f t="shared" si="50"/>
        <v>1.8480372492190922E-4</v>
      </c>
      <c r="E74" s="259">
        <f t="shared" si="51"/>
        <v>1.07345791806415E-3</v>
      </c>
      <c r="F74" s="64">
        <f t="shared" si="61"/>
        <v>4.4878048780487809</v>
      </c>
      <c r="H74" s="24">
        <v>23.649000000000001</v>
      </c>
      <c r="I74" s="160">
        <v>23.768999999999998</v>
      </c>
      <c r="J74" s="258">
        <f t="shared" si="53"/>
        <v>9.7493707988844415E-3</v>
      </c>
      <c r="K74" s="259">
        <f t="shared" si="54"/>
        <v>1.0548664585839878E-2</v>
      </c>
      <c r="L74" s="64">
        <f t="shared" si="62"/>
        <v>5.0742103260179054E-3</v>
      </c>
      <c r="N74" s="47">
        <f t="shared" si="64"/>
        <v>576.80487804878055</v>
      </c>
      <c r="O74" s="163">
        <f t="shared" si="65"/>
        <v>105.64</v>
      </c>
      <c r="P74" s="64">
        <f t="shared" si="66"/>
        <v>-0.81685314389614783</v>
      </c>
    </row>
    <row r="75" spans="1:16" ht="20.100000000000001" customHeight="1" x14ac:dyDescent="0.25">
      <c r="A75" s="44" t="s">
        <v>215</v>
      </c>
      <c r="B75" s="24"/>
      <c r="C75" s="160">
        <v>16.2</v>
      </c>
      <c r="D75" s="309">
        <f t="shared" si="50"/>
        <v>0</v>
      </c>
      <c r="E75" s="259">
        <f t="shared" si="51"/>
        <v>7.7288970100618795E-3</v>
      </c>
      <c r="F75" s="64"/>
      <c r="H75" s="24"/>
      <c r="I75" s="160">
        <v>10.378</v>
      </c>
      <c r="J75" s="258">
        <f t="shared" si="53"/>
        <v>0</v>
      </c>
      <c r="K75" s="259">
        <f t="shared" si="54"/>
        <v>4.6057487093208067E-3</v>
      </c>
      <c r="L75" s="64"/>
      <c r="N75" s="47"/>
      <c r="O75" s="163">
        <f t="shared" si="65"/>
        <v>6.4061728395061737</v>
      </c>
      <c r="P75" s="64"/>
    </row>
    <row r="76" spans="1:16" ht="20.100000000000001" customHeight="1" x14ac:dyDescent="0.25">
      <c r="A76" s="44" t="s">
        <v>187</v>
      </c>
      <c r="B76" s="24">
        <v>88.02</v>
      </c>
      <c r="C76" s="160">
        <v>22.95</v>
      </c>
      <c r="D76" s="309">
        <f t="shared" si="50"/>
        <v>3.9674204555186464E-2</v>
      </c>
      <c r="E76" s="259">
        <f t="shared" si="51"/>
        <v>1.0949270764254329E-2</v>
      </c>
      <c r="F76" s="64">
        <f t="shared" si="61"/>
        <v>-0.73926380368098155</v>
      </c>
      <c r="H76" s="24">
        <v>65.111000000000004</v>
      </c>
      <c r="I76" s="160">
        <v>9.9629999999999992</v>
      </c>
      <c r="J76" s="258">
        <f t="shared" si="53"/>
        <v>2.6842203986898596E-2</v>
      </c>
      <c r="K76" s="259">
        <f t="shared" si="54"/>
        <v>4.4215720168590475E-3</v>
      </c>
      <c r="L76" s="64">
        <f t="shared" si="62"/>
        <v>-0.84698438051942071</v>
      </c>
      <c r="N76" s="47">
        <f t="shared" si="64"/>
        <v>7.3972960690752112</v>
      </c>
      <c r="O76" s="163">
        <f t="shared" si="65"/>
        <v>4.341176470588235</v>
      </c>
      <c r="P76" s="64">
        <f t="shared" si="66"/>
        <v>-0.41314009469801355</v>
      </c>
    </row>
    <row r="77" spans="1:16" ht="20.100000000000001" customHeight="1" x14ac:dyDescent="0.25">
      <c r="A77" s="44" t="s">
        <v>200</v>
      </c>
      <c r="B77" s="24">
        <v>0.9</v>
      </c>
      <c r="C77" s="160">
        <v>3.5</v>
      </c>
      <c r="D77" s="309">
        <f t="shared" si="50"/>
        <v>4.0566671324321536E-4</v>
      </c>
      <c r="E77" s="259">
        <f t="shared" si="51"/>
        <v>1.6698234280997889E-3</v>
      </c>
      <c r="F77" s="64">
        <f t="shared" si="61"/>
        <v>2.8888888888888888</v>
      </c>
      <c r="H77" s="24">
        <v>1.0649999999999999</v>
      </c>
      <c r="I77" s="160">
        <v>9.8149999999999995</v>
      </c>
      <c r="J77" s="258">
        <f t="shared" si="53"/>
        <v>4.3904942707141654E-4</v>
      </c>
      <c r="K77" s="259">
        <f t="shared" si="54"/>
        <v>4.3558897265353362E-3</v>
      </c>
      <c r="L77" s="64">
        <f t="shared" si="62"/>
        <v>8.215962441314554</v>
      </c>
      <c r="N77" s="47">
        <f t="shared" si="64"/>
        <v>11.833333333333334</v>
      </c>
      <c r="O77" s="163">
        <f t="shared" si="65"/>
        <v>28.042857142857144</v>
      </c>
      <c r="P77" s="64">
        <f t="shared" si="66"/>
        <v>1.3698189134808851</v>
      </c>
    </row>
    <row r="78" spans="1:16" ht="20.100000000000001" customHeight="1" x14ac:dyDescent="0.25">
      <c r="A78" s="44" t="s">
        <v>223</v>
      </c>
      <c r="B78" s="24">
        <v>1.98</v>
      </c>
      <c r="C78" s="160">
        <v>0.66</v>
      </c>
      <c r="D78" s="309">
        <f t="shared" si="50"/>
        <v>8.9246676913507374E-4</v>
      </c>
      <c r="E78" s="259">
        <f t="shared" si="51"/>
        <v>3.1488098929881737E-4</v>
      </c>
      <c r="F78" s="64">
        <f t="shared" si="61"/>
        <v>-0.66666666666666663</v>
      </c>
      <c r="H78" s="24">
        <v>5.952</v>
      </c>
      <c r="I78" s="160">
        <v>8.0259999999999998</v>
      </c>
      <c r="J78" s="258">
        <f t="shared" si="53"/>
        <v>2.4537297558019449E-3</v>
      </c>
      <c r="K78" s="259">
        <f t="shared" si="54"/>
        <v>3.5619328522845245E-3</v>
      </c>
      <c r="L78" s="64">
        <f t="shared" si="62"/>
        <v>0.34845430107526881</v>
      </c>
      <c r="N78" s="47">
        <f t="shared" si="64"/>
        <v>30.060606060606059</v>
      </c>
      <c r="O78" s="163">
        <f t="shared" si="65"/>
        <v>121.60606060606059</v>
      </c>
      <c r="P78" s="64">
        <f t="shared" si="66"/>
        <v>3.0453629032258061</v>
      </c>
    </row>
    <row r="79" spans="1:16" ht="20.100000000000001" customHeight="1" x14ac:dyDescent="0.25">
      <c r="A79" s="44" t="s">
        <v>216</v>
      </c>
      <c r="B79" s="24"/>
      <c r="C79" s="160">
        <v>2.7</v>
      </c>
      <c r="D79" s="309">
        <f t="shared" si="50"/>
        <v>0</v>
      </c>
      <c r="E79" s="259">
        <f t="shared" si="51"/>
        <v>1.2881495016769801E-3</v>
      </c>
      <c r="F79" s="64"/>
      <c r="H79" s="24"/>
      <c r="I79" s="160">
        <v>4.8109999999999999</v>
      </c>
      <c r="J79" s="258">
        <f t="shared" si="53"/>
        <v>0</v>
      </c>
      <c r="K79" s="259">
        <f t="shared" si="54"/>
        <v>2.1351182347795722E-3</v>
      </c>
      <c r="L79" s="64"/>
      <c r="N79" s="47"/>
      <c r="O79" s="163">
        <f t="shared" si="65"/>
        <v>17.818518518518516</v>
      </c>
      <c r="P79" s="64"/>
    </row>
    <row r="80" spans="1:16" ht="20.100000000000001" customHeight="1" x14ac:dyDescent="0.25">
      <c r="A80" s="44" t="s">
        <v>201</v>
      </c>
      <c r="B80" s="24">
        <v>2.29</v>
      </c>
      <c r="C80" s="160">
        <v>3.5</v>
      </c>
      <c r="D80" s="309">
        <f t="shared" si="50"/>
        <v>1.032196414807737E-3</v>
      </c>
      <c r="E80" s="259">
        <f t="shared" si="51"/>
        <v>1.6698234280997889E-3</v>
      </c>
      <c r="F80" s="64">
        <f t="shared" si="61"/>
        <v>0.52838427947598254</v>
      </c>
      <c r="H80" s="24">
        <v>5.4960000000000004</v>
      </c>
      <c r="I80" s="160">
        <v>4.032</v>
      </c>
      <c r="J80" s="258">
        <f t="shared" si="53"/>
        <v>2.265742395478409E-3</v>
      </c>
      <c r="K80" s="259">
        <f t="shared" si="54"/>
        <v>1.7893986120621982E-3</v>
      </c>
      <c r="L80" s="64">
        <f t="shared" si="62"/>
        <v>-0.26637554585152845</v>
      </c>
      <c r="N80" s="47">
        <f t="shared" si="64"/>
        <v>24.000000000000004</v>
      </c>
      <c r="O80" s="163">
        <f t="shared" si="65"/>
        <v>11.52</v>
      </c>
      <c r="P80" s="64">
        <f t="shared" si="66"/>
        <v>-0.52000000000000013</v>
      </c>
    </row>
    <row r="81" spans="1:16" ht="20.100000000000001" customHeight="1" x14ac:dyDescent="0.25">
      <c r="A81" s="44" t="s">
        <v>206</v>
      </c>
      <c r="B81" s="24">
        <v>5.04</v>
      </c>
      <c r="C81" s="160">
        <v>5.04</v>
      </c>
      <c r="D81" s="309">
        <f t="shared" si="50"/>
        <v>2.2717335941620062E-3</v>
      </c>
      <c r="E81" s="259">
        <f t="shared" si="51"/>
        <v>2.4045457364636961E-3</v>
      </c>
      <c r="F81" s="64">
        <f t="shared" si="61"/>
        <v>0</v>
      </c>
      <c r="H81" s="24">
        <v>3.879</v>
      </c>
      <c r="I81" s="160">
        <v>3.879</v>
      </c>
      <c r="J81" s="258">
        <f t="shared" si="53"/>
        <v>1.5991293216995538E-3</v>
      </c>
      <c r="K81" s="259">
        <f t="shared" si="54"/>
        <v>1.7214973254437666E-3</v>
      </c>
      <c r="L81" s="64">
        <f t="shared" si="62"/>
        <v>0</v>
      </c>
      <c r="N81" s="47">
        <f t="shared" si="64"/>
        <v>7.6964285714285721</v>
      </c>
      <c r="O81" s="163">
        <f t="shared" si="65"/>
        <v>7.6964285714285721</v>
      </c>
      <c r="P81" s="64">
        <f t="shared" si="66"/>
        <v>0</v>
      </c>
    </row>
    <row r="82" spans="1:16" ht="20.100000000000001" customHeight="1" x14ac:dyDescent="0.25">
      <c r="A82" s="44" t="s">
        <v>172</v>
      </c>
      <c r="B82" s="24">
        <v>10.879999999999999</v>
      </c>
      <c r="C82" s="160">
        <v>8.16</v>
      </c>
      <c r="D82" s="309">
        <f t="shared" si="50"/>
        <v>4.9040598223179807E-3</v>
      </c>
      <c r="E82" s="259">
        <f t="shared" si="51"/>
        <v>3.8930740495126508E-3</v>
      </c>
      <c r="F82" s="64">
        <f t="shared" si="61"/>
        <v>-0.24999999999999992</v>
      </c>
      <c r="H82" s="24">
        <v>5.2159999999999993</v>
      </c>
      <c r="I82" s="160">
        <v>3.4950000000000001</v>
      </c>
      <c r="J82" s="258">
        <f t="shared" si="53"/>
        <v>2.1503115601920267E-3</v>
      </c>
      <c r="K82" s="259">
        <f t="shared" si="54"/>
        <v>1.5510784100092715E-3</v>
      </c>
      <c r="L82" s="64">
        <f t="shared" si="62"/>
        <v>-0.32994631901840482</v>
      </c>
      <c r="N82" s="47">
        <f t="shared" si="64"/>
        <v>4.7941176470588234</v>
      </c>
      <c r="O82" s="163">
        <f t="shared" si="65"/>
        <v>4.2830882352941178</v>
      </c>
      <c r="P82" s="64">
        <f t="shared" si="66"/>
        <v>-0.10659509202453983</v>
      </c>
    </row>
    <row r="83" spans="1:16" ht="20.100000000000001" customHeight="1" thickBot="1" x14ac:dyDescent="0.3">
      <c r="A83" s="13" t="s">
        <v>17</v>
      </c>
      <c r="B83" s="24">
        <f>B84-SUM(B63:B82)</f>
        <v>150.54999999999927</v>
      </c>
      <c r="C83" s="160">
        <f>C84-SUM(C63:C82)</f>
        <v>12.120000000000346</v>
      </c>
      <c r="D83" s="309">
        <f t="shared" si="50"/>
        <v>6.7859026309739751E-2</v>
      </c>
      <c r="E83" s="259">
        <f t="shared" si="51"/>
        <v>5.7823599853057198E-3</v>
      </c>
      <c r="F83" s="64">
        <f t="shared" si="61"/>
        <v>-0.91949518432414212</v>
      </c>
      <c r="H83" s="24">
        <f>H84-SUM(H63:H82)</f>
        <v>87.463000000001102</v>
      </c>
      <c r="I83" s="160">
        <f>I84-SUM(I63:I82)</f>
        <v>6.4589999999993779</v>
      </c>
      <c r="J83" s="258">
        <f t="shared" si="53"/>
        <v>3.6056882666617641E-2</v>
      </c>
      <c r="K83" s="259">
        <f t="shared" si="54"/>
        <v>2.866499413519004E-3</v>
      </c>
      <c r="L83" s="64">
        <f t="shared" si="62"/>
        <v>-0.92615162983205135</v>
      </c>
      <c r="N83" s="47">
        <f t="shared" ref="N83" si="67">(H83/B83)*10</f>
        <v>5.8095649285952522</v>
      </c>
      <c r="O83" s="163">
        <f t="shared" ref="O83" si="68">(I83/C83)*10</f>
        <v>5.3292079207914149</v>
      </c>
      <c r="P83" s="64">
        <f t="shared" ref="P83" si="69">(O83-N83)/N83</f>
        <v>-8.2683817757070358E-2</v>
      </c>
    </row>
    <row r="84" spans="1:16" ht="26.25" customHeight="1" thickBot="1" x14ac:dyDescent="0.3">
      <c r="A84" s="17" t="s">
        <v>18</v>
      </c>
      <c r="B84" s="22">
        <v>2218.5699999999993</v>
      </c>
      <c r="C84" s="165">
        <v>2096.0299999999997</v>
      </c>
      <c r="D84" s="305">
        <f>SUM(D63:D83)</f>
        <v>1.0000000000000002</v>
      </c>
      <c r="E84" s="306">
        <f>SUM(E63:E83)</f>
        <v>1</v>
      </c>
      <c r="F84" s="69">
        <f>(C84-B84)/B84</f>
        <v>-5.5233776712026013E-2</v>
      </c>
      <c r="G84" s="2"/>
      <c r="H84" s="22">
        <v>2425.6950000000006</v>
      </c>
      <c r="I84" s="165">
        <v>2253.2709999999993</v>
      </c>
      <c r="J84" s="317">
        <f t="shared" si="53"/>
        <v>1</v>
      </c>
      <c r="K84" s="306">
        <f t="shared" si="54"/>
        <v>1</v>
      </c>
      <c r="L84" s="69">
        <f>(I84-H84)/H84</f>
        <v>-7.1082308369354474E-2</v>
      </c>
      <c r="M84" s="2"/>
      <c r="N84" s="43">
        <f t="shared" ref="N84:O84" si="70">(H84/B84)*10</f>
        <v>10.933596866450017</v>
      </c>
      <c r="O84" s="170">
        <f t="shared" si="70"/>
        <v>10.750184873308108</v>
      </c>
      <c r="P84" s="69">
        <f>(O84-N84)/N84</f>
        <v>-1.677508283707746E-2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60:O60"/>
    <mergeCell ref="N36:O36"/>
    <mergeCell ref="B37:C37"/>
    <mergeCell ref="D37:E37"/>
    <mergeCell ref="H37:I37"/>
    <mergeCell ref="J37:K37"/>
    <mergeCell ref="N37:O37"/>
    <mergeCell ref="J36:K36"/>
    <mergeCell ref="N61:O61"/>
    <mergeCell ref="A60:A62"/>
    <mergeCell ref="B60:C60"/>
    <mergeCell ref="D60:E60"/>
    <mergeCell ref="H60:I60"/>
    <mergeCell ref="J60:K60"/>
    <mergeCell ref="B61:C61"/>
    <mergeCell ref="D61:E61"/>
    <mergeCell ref="H61:I61"/>
    <mergeCell ref="J61:K6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N7:N17 J26:K26 J32:L33 J31:K31 D33:F33 O7:P17 O32:P33 D39:F48 K39:L48 N39:P48 D26:E26 D25:E25 D28:E30 D27:E27 D32:E32 D31:E31 J25:K25 J28:K30 J27:K27 N32:N33 D57:F57 D51:E55 D50:E50 D49:E49 K50 K49 J56:L57 J55:K55 N57:P57 D56:E56 K51:K54 D19:F24 D18:E18 J20:L24 J18:K18 N19:N24 O19:P24 J19:K19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F7:F33 L7:L33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F39:F57 L39:L57 P39:P57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P63:P84</xm:sqref>
        </x14:conditionalFormatting>
        <x14:conditionalFormatting xmlns:xm="http://schemas.microsoft.com/office/excel/2006/main">
          <x14:cfRule type="iconSet" priority="3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F63:F84</xm:sqref>
        </x14:conditionalFormatting>
        <x14:conditionalFormatting xmlns:xm="http://schemas.microsoft.com/office/excel/2006/main">
          <x14:cfRule type="iconSet" priority="332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L63:L84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2" customWidth="1"/>
    <col min="18" max="19" width="9.140625" customWidth="1"/>
    <col min="20" max="20" width="11.28515625" customWidth="1"/>
  </cols>
  <sheetData>
    <row r="1" spans="1:20" ht="15.75" x14ac:dyDescent="0.25">
      <c r="A1" s="35" t="s">
        <v>47</v>
      </c>
      <c r="B1" s="5"/>
    </row>
    <row r="3" spans="1:20" ht="15.75" thickBot="1" x14ac:dyDescent="0.3"/>
    <row r="4" spans="1:20" x14ac:dyDescent="0.25">
      <c r="A4" s="436" t="s">
        <v>3</v>
      </c>
      <c r="B4" s="450"/>
      <c r="C4" s="450"/>
      <c r="D4" s="461" t="s">
        <v>1</v>
      </c>
      <c r="E4" s="470"/>
      <c r="F4" s="449" t="s">
        <v>13</v>
      </c>
      <c r="G4" s="449"/>
      <c r="H4" s="469" t="s">
        <v>35</v>
      </c>
      <c r="I4" s="470"/>
      <c r="J4" s="1"/>
      <c r="K4" s="461" t="s">
        <v>19</v>
      </c>
      <c r="L4" s="470"/>
      <c r="M4" s="449" t="s">
        <v>13</v>
      </c>
      <c r="N4" s="449"/>
      <c r="O4" s="469" t="s">
        <v>35</v>
      </c>
      <c r="P4" s="470"/>
      <c r="Q4" s="7"/>
      <c r="R4" s="461" t="s">
        <v>22</v>
      </c>
      <c r="S4" s="449"/>
      <c r="T4" s="82" t="s">
        <v>0</v>
      </c>
    </row>
    <row r="5" spans="1:20" x14ac:dyDescent="0.25">
      <c r="A5" s="451"/>
      <c r="B5" s="452"/>
      <c r="C5" s="452"/>
      <c r="D5" s="471" t="s">
        <v>41</v>
      </c>
      <c r="E5" s="472"/>
      <c r="F5" s="473" t="str">
        <f>D5</f>
        <v>jan - mar</v>
      </c>
      <c r="G5" s="473"/>
      <c r="H5" s="471" t="str">
        <f>F5</f>
        <v>jan - mar</v>
      </c>
      <c r="I5" s="472"/>
      <c r="J5" s="1"/>
      <c r="K5" s="471" t="str">
        <f>D5</f>
        <v>jan - mar</v>
      </c>
      <c r="L5" s="472"/>
      <c r="M5" s="473" t="str">
        <f>D5</f>
        <v>jan - mar</v>
      </c>
      <c r="N5" s="473"/>
      <c r="O5" s="471" t="str">
        <f>D5</f>
        <v>jan - mar</v>
      </c>
      <c r="P5" s="472"/>
      <c r="Q5" s="7"/>
      <c r="R5" s="471" t="str">
        <f>D5</f>
        <v>jan - mar</v>
      </c>
      <c r="S5" s="473"/>
      <c r="T5" s="80" t="s">
        <v>36</v>
      </c>
    </row>
    <row r="6" spans="1:20" ht="15.75" thickBot="1" x14ac:dyDescent="0.3">
      <c r="A6" s="451"/>
      <c r="B6" s="452"/>
      <c r="C6" s="452"/>
      <c r="D6" s="79">
        <v>2016</v>
      </c>
      <c r="E6" s="80">
        <v>2017</v>
      </c>
      <c r="F6" s="81">
        <f>D6</f>
        <v>2016</v>
      </c>
      <c r="G6" s="81">
        <f>E6</f>
        <v>2017</v>
      </c>
      <c r="H6" s="79" t="s">
        <v>1</v>
      </c>
      <c r="I6" s="80" t="s">
        <v>14</v>
      </c>
      <c r="J6" s="1"/>
      <c r="K6" s="79">
        <f>D6</f>
        <v>2016</v>
      </c>
      <c r="L6" s="80">
        <f>E6</f>
        <v>2017</v>
      </c>
      <c r="M6" s="81">
        <f>F6</f>
        <v>2016</v>
      </c>
      <c r="N6" s="80">
        <f>G6</f>
        <v>2017</v>
      </c>
      <c r="O6" s="81">
        <v>1000</v>
      </c>
      <c r="P6" s="80" t="s">
        <v>14</v>
      </c>
      <c r="Q6" s="7"/>
      <c r="R6" s="79">
        <f>D6</f>
        <v>2016</v>
      </c>
      <c r="S6" s="81">
        <f>E6</f>
        <v>2017</v>
      </c>
      <c r="T6" s="80" t="s">
        <v>23</v>
      </c>
    </row>
    <row r="7" spans="1:20" ht="24" customHeight="1" thickBot="1" x14ac:dyDescent="0.3">
      <c r="A7" s="86" t="s">
        <v>29</v>
      </c>
      <c r="B7" s="83"/>
      <c r="C7" s="18"/>
      <c r="D7" s="22">
        <v>102240.55999999995</v>
      </c>
      <c r="E7" s="23">
        <v>116110.23999999989</v>
      </c>
      <c r="F7" s="19">
        <f>D7/D17</f>
        <v>0.22691739095878957</v>
      </c>
      <c r="G7" s="19">
        <f>E7/E17</f>
        <v>0.24204639705687503</v>
      </c>
      <c r="H7" s="94">
        <f t="shared" ref="H7:H19" si="0">(E7-D7)/D7</f>
        <v>0.13565731643097359</v>
      </c>
      <c r="I7" s="97">
        <f t="shared" ref="I7:I19" si="1">(G7-F7)/F7</f>
        <v>6.667186694753173E-2</v>
      </c>
      <c r="J7" s="11"/>
      <c r="K7" s="22">
        <v>22007.724999999995</v>
      </c>
      <c r="L7" s="23">
        <v>23490.648999999994</v>
      </c>
      <c r="M7" s="19">
        <f>K7/K17</f>
        <v>0.26542612974161889</v>
      </c>
      <c r="N7" s="19">
        <f>L7/L17</f>
        <v>0.24583232837712149</v>
      </c>
      <c r="O7" s="94">
        <f t="shared" ref="O7:O8" si="2">(L7-K7)/K7</f>
        <v>6.7381976101573399E-2</v>
      </c>
      <c r="P7" s="97">
        <f t="shared" ref="P7:P8" si="3">(N7-M7)/M7</f>
        <v>-7.3820167530495723E-2</v>
      </c>
      <c r="Q7" s="51"/>
      <c r="R7" s="29">
        <f>(K7/D7)*10</f>
        <v>2.1525434719841132</v>
      </c>
      <c r="S7" s="74">
        <f>(L7/E7)*10</f>
        <v>2.0231332740333681</v>
      </c>
      <c r="T7" s="61">
        <f>(S7-R7)/R7</f>
        <v>-6.0119667563071758E-2</v>
      </c>
    </row>
    <row r="8" spans="1:20" s="8" customFormat="1" ht="24" customHeight="1" x14ac:dyDescent="0.25">
      <c r="A8" s="87" t="s">
        <v>45</v>
      </c>
      <c r="B8" s="4"/>
      <c r="C8" s="1"/>
      <c r="D8" s="24">
        <v>91846.879999999946</v>
      </c>
      <c r="E8" s="25">
        <v>93732.72999999988</v>
      </c>
      <c r="F8" s="58">
        <f>D8/D7</f>
        <v>0.89834093240490842</v>
      </c>
      <c r="G8" s="58">
        <f>E8/E7</f>
        <v>0.80727358758366163</v>
      </c>
      <c r="H8" s="95">
        <f t="shared" ref="H8:H16" si="4">(E8-D8)/D8</f>
        <v>2.0532542858286904E-2</v>
      </c>
      <c r="I8" s="98">
        <f t="shared" ref="I8:I16" si="5">(G8-F8)/F8</f>
        <v>-0.10137281018405168</v>
      </c>
      <c r="J8" s="4"/>
      <c r="K8" s="24">
        <v>21170.067999999996</v>
      </c>
      <c r="L8" s="25">
        <v>22123.445999999996</v>
      </c>
      <c r="M8" s="58">
        <f>K8/K7</f>
        <v>0.96193804675403749</v>
      </c>
      <c r="N8" s="58">
        <f>L8/L7</f>
        <v>0.94179798948934967</v>
      </c>
      <c r="O8" s="95">
        <f t="shared" si="2"/>
        <v>4.5034243631149454E-2</v>
      </c>
      <c r="P8" s="98">
        <f t="shared" si="3"/>
        <v>-2.093695881210687E-2</v>
      </c>
      <c r="Q8" s="56"/>
      <c r="R8" s="32">
        <f t="shared" ref="R8:R21" si="6">(K8/D8)*10</f>
        <v>2.3049305539828908</v>
      </c>
      <c r="S8" s="33">
        <f t="shared" ref="S8:S21" si="7">(L8/E8)*10</f>
        <v>2.3602690330261398</v>
      </c>
      <c r="T8" s="60">
        <f t="shared" ref="T8:T21" si="8">(S8-R8)/R8</f>
        <v>2.4008740284007589E-2</v>
      </c>
    </row>
    <row r="9" spans="1:20" s="8" customFormat="1" ht="24" customHeight="1" x14ac:dyDescent="0.25">
      <c r="A9" s="91" t="s">
        <v>44</v>
      </c>
      <c r="B9" s="84"/>
      <c r="C9" s="85"/>
      <c r="D9" s="92">
        <v>10394</v>
      </c>
      <c r="E9" s="93">
        <f>E10+E11</f>
        <v>22377.510000000002</v>
      </c>
      <c r="F9" s="55">
        <f>D9/D7</f>
        <v>0.10166219746840202</v>
      </c>
      <c r="G9" s="55">
        <f>E9/E7</f>
        <v>0.19272641241633834</v>
      </c>
      <c r="H9" s="96">
        <f t="shared" si="4"/>
        <v>1.1529257263806043</v>
      </c>
      <c r="I9" s="99">
        <f t="shared" si="5"/>
        <v>0.89575296634956469</v>
      </c>
      <c r="J9" s="4"/>
      <c r="K9" s="92">
        <v>838</v>
      </c>
      <c r="L9" s="93">
        <f>L10+L11</f>
        <v>1367.203</v>
      </c>
      <c r="M9" s="55">
        <f>K9/K7</f>
        <v>3.8077538682439925E-2</v>
      </c>
      <c r="N9" s="55">
        <f>L9/L7</f>
        <v>5.8202010510650444E-2</v>
      </c>
      <c r="O9" s="96">
        <f t="shared" ref="O9:O21" si="9">(L9-K9)/K9</f>
        <v>0.63150715990453454</v>
      </c>
      <c r="P9" s="99">
        <f t="shared" ref="P9:P21" si="10">(N9-M9)/M9</f>
        <v>0.52851293766766616</v>
      </c>
      <c r="Q9" s="56"/>
      <c r="R9" s="75">
        <f t="shared" si="6"/>
        <v>0.80623436598037335</v>
      </c>
      <c r="S9" s="76">
        <f t="shared" si="7"/>
        <v>0.61097190884955466</v>
      </c>
      <c r="T9" s="62">
        <f t="shared" si="8"/>
        <v>-0.24219068966798679</v>
      </c>
    </row>
    <row r="10" spans="1:20" s="8" customFormat="1" ht="24" customHeight="1" x14ac:dyDescent="0.25">
      <c r="A10" s="57"/>
      <c r="B10" s="88" t="s">
        <v>43</v>
      </c>
      <c r="C10" s="1"/>
      <c r="D10" s="24"/>
      <c r="E10" s="25">
        <v>12839.370000000004</v>
      </c>
      <c r="F10" s="58"/>
      <c r="G10" s="58">
        <f>E10/E9</f>
        <v>0.57376222823719003</v>
      </c>
      <c r="H10" s="100" t="e">
        <f t="shared" si="4"/>
        <v>#DIV/0!</v>
      </c>
      <c r="I10" s="101" t="e">
        <f t="shared" si="5"/>
        <v>#DIV/0!</v>
      </c>
      <c r="J10" s="4"/>
      <c r="K10" s="24"/>
      <c r="L10" s="25">
        <v>703.62100000000021</v>
      </c>
      <c r="M10" s="58"/>
      <c r="N10" s="58">
        <f>L10/L9</f>
        <v>0.51464266827969241</v>
      </c>
      <c r="O10" s="100" t="e">
        <f t="shared" si="9"/>
        <v>#DIV/0!</v>
      </c>
      <c r="P10" s="101" t="e">
        <f t="shared" si="10"/>
        <v>#DIV/0!</v>
      </c>
      <c r="Q10" s="56"/>
      <c r="R10" s="102" t="e">
        <f t="shared" si="6"/>
        <v>#DIV/0!</v>
      </c>
      <c r="S10" s="103">
        <f t="shared" si="7"/>
        <v>0.54801832177123955</v>
      </c>
      <c r="T10" s="104" t="e">
        <f t="shared" si="8"/>
        <v>#DIV/0!</v>
      </c>
    </row>
    <row r="11" spans="1:20" s="8" customFormat="1" ht="24" customHeight="1" thickBot="1" x14ac:dyDescent="0.3">
      <c r="A11" s="57"/>
      <c r="B11" s="88" t="s">
        <v>46</v>
      </c>
      <c r="C11" s="1"/>
      <c r="D11" s="24"/>
      <c r="E11" s="25">
        <v>9538.1399999999976</v>
      </c>
      <c r="F11" s="58">
        <f>D11/D9</f>
        <v>0</v>
      </c>
      <c r="G11" s="58">
        <f>E11/E9</f>
        <v>0.42623777176280991</v>
      </c>
      <c r="H11" s="100" t="e">
        <f t="shared" si="4"/>
        <v>#DIV/0!</v>
      </c>
      <c r="I11" s="101" t="e">
        <f t="shared" si="5"/>
        <v>#DIV/0!</v>
      </c>
      <c r="J11" s="4"/>
      <c r="K11" s="24"/>
      <c r="L11" s="25">
        <v>663.58199999999977</v>
      </c>
      <c r="M11" s="58">
        <f>K11/K9</f>
        <v>0</v>
      </c>
      <c r="N11" s="58">
        <f>L11/L9</f>
        <v>0.48535733172030765</v>
      </c>
      <c r="O11" s="100" t="e">
        <f t="shared" si="9"/>
        <v>#DIV/0!</v>
      </c>
      <c r="P11" s="101" t="e">
        <f t="shared" si="10"/>
        <v>#DIV/0!</v>
      </c>
      <c r="Q11" s="56"/>
      <c r="R11" s="77" t="e">
        <f t="shared" si="6"/>
        <v>#DIV/0!</v>
      </c>
      <c r="S11" s="74">
        <f t="shared" si="7"/>
        <v>0.69571425875485149</v>
      </c>
      <c r="T11" s="78" t="e">
        <f t="shared" si="8"/>
        <v>#DIV/0!</v>
      </c>
    </row>
    <row r="12" spans="1:20" s="8" customFormat="1" ht="24" customHeight="1" thickBot="1" x14ac:dyDescent="0.3">
      <c r="A12" s="86" t="s">
        <v>30</v>
      </c>
      <c r="B12" s="83"/>
      <c r="C12" s="18"/>
      <c r="D12" s="22">
        <v>348322.35000000021</v>
      </c>
      <c r="E12" s="23">
        <v>363592.17000000027</v>
      </c>
      <c r="F12" s="19">
        <f>D12/D17</f>
        <v>0.77308260904121051</v>
      </c>
      <c r="G12" s="19">
        <f>E12/E17</f>
        <v>0.75795360294312497</v>
      </c>
      <c r="H12" s="94">
        <f t="shared" si="4"/>
        <v>4.3838186094001884E-2</v>
      </c>
      <c r="I12" s="97">
        <f t="shared" si="5"/>
        <v>-1.9569714699505112E-2</v>
      </c>
      <c r="J12" s="4"/>
      <c r="K12" s="22">
        <v>60906.964000000051</v>
      </c>
      <c r="L12" s="23">
        <v>72064.923999999955</v>
      </c>
      <c r="M12" s="19">
        <f>K12/K17</f>
        <v>0.73457387025838095</v>
      </c>
      <c r="N12" s="19">
        <f>L12/L17</f>
        <v>0.75416767162287834</v>
      </c>
      <c r="O12" s="94">
        <f t="shared" si="9"/>
        <v>0.18319678518206711</v>
      </c>
      <c r="P12" s="97">
        <f t="shared" si="10"/>
        <v>2.6673697714847143E-2</v>
      </c>
      <c r="Q12" s="56"/>
      <c r="R12" s="29">
        <f t="shared" si="6"/>
        <v>1.7485804169614729</v>
      </c>
      <c r="S12" s="74">
        <f t="shared" si="7"/>
        <v>1.9820262906101607</v>
      </c>
      <c r="T12" s="61">
        <f t="shared" si="8"/>
        <v>0.13350594081017397</v>
      </c>
    </row>
    <row r="13" spans="1:20" s="8" customFormat="1" ht="24" customHeight="1" thickBot="1" x14ac:dyDescent="0.3">
      <c r="A13" s="87" t="s">
        <v>45</v>
      </c>
      <c r="B13" s="4"/>
      <c r="C13" s="1"/>
      <c r="D13" s="24">
        <v>218123.43000000023</v>
      </c>
      <c r="E13" s="25">
        <v>247746.21000000031</v>
      </c>
      <c r="F13" s="58">
        <f>D13/D12</f>
        <v>0.6262114102066666</v>
      </c>
      <c r="G13" s="58">
        <f>E13/E12</f>
        <v>0.68138488790889018</v>
      </c>
      <c r="H13" s="95">
        <f t="shared" si="4"/>
        <v>0.13580741876285393</v>
      </c>
      <c r="I13" s="98">
        <f t="shared" si="5"/>
        <v>8.8106790778556487E-2</v>
      </c>
      <c r="J13" s="4"/>
      <c r="K13" s="24">
        <v>52022.001000000055</v>
      </c>
      <c r="L13" s="25">
        <v>62649.965999999964</v>
      </c>
      <c r="M13" s="58">
        <f>K13/K12</f>
        <v>0.85412237917490041</v>
      </c>
      <c r="N13" s="58">
        <f>L13/L12</f>
        <v>0.86935450039467188</v>
      </c>
      <c r="O13" s="95">
        <f t="shared" si="9"/>
        <v>0.20429750481916098</v>
      </c>
      <c r="P13" s="98">
        <f t="shared" si="10"/>
        <v>1.7833651934616213E-2</v>
      </c>
      <c r="Q13" s="56"/>
      <c r="R13" s="29">
        <f t="shared" si="6"/>
        <v>2.384979962950335</v>
      </c>
      <c r="S13" s="74">
        <f t="shared" si="7"/>
        <v>2.5287961418259393</v>
      </c>
      <c r="T13" s="61">
        <f t="shared" si="8"/>
        <v>6.0300791247611465E-2</v>
      </c>
    </row>
    <row r="14" spans="1:20" s="8" customFormat="1" ht="24" customHeight="1" thickBot="1" x14ac:dyDescent="0.3">
      <c r="A14" s="91" t="s">
        <v>44</v>
      </c>
      <c r="B14" s="84"/>
      <c r="C14" s="85"/>
      <c r="D14" s="92">
        <v>130199</v>
      </c>
      <c r="E14" s="93">
        <f>E15+E16</f>
        <v>115845.96000000002</v>
      </c>
      <c r="F14" s="55">
        <f>D14/D12</f>
        <v>0.37378881946564702</v>
      </c>
      <c r="G14" s="55">
        <f>E14/E12</f>
        <v>0.31861511209111004</v>
      </c>
      <c r="H14" s="96">
        <f t="shared" ref="H14" si="11">(E14-D14)/D14</f>
        <v>-0.11023924914937887</v>
      </c>
      <c r="I14" s="99">
        <f t="shared" ref="I14" si="12">(G14-F14)/F14</f>
        <v>-0.14760662839892058</v>
      </c>
      <c r="J14" s="4"/>
      <c r="K14" s="92">
        <v>8885</v>
      </c>
      <c r="L14" s="93">
        <f>L15+L16</f>
        <v>9414.9579999999987</v>
      </c>
      <c r="M14" s="55">
        <f>K14/K12</f>
        <v>0.14587822830899916</v>
      </c>
      <c r="N14" s="55">
        <f>L14/L12</f>
        <v>0.13064549960532817</v>
      </c>
      <c r="O14" s="96">
        <f t="shared" si="9"/>
        <v>5.9646370287000421E-2</v>
      </c>
      <c r="P14" s="99">
        <f t="shared" si="10"/>
        <v>-0.10442085073452516</v>
      </c>
      <c r="Q14" s="56"/>
      <c r="R14" s="29">
        <f t="shared" si="6"/>
        <v>0.68241691564451346</v>
      </c>
      <c r="S14" s="74">
        <f t="shared" si="7"/>
        <v>0.81271353787391432</v>
      </c>
      <c r="T14" s="61">
        <f t="shared" si="8"/>
        <v>0.19093404521829782</v>
      </c>
    </row>
    <row r="15" spans="1:20" ht="24" customHeight="1" x14ac:dyDescent="0.25">
      <c r="A15" s="57"/>
      <c r="B15" s="88" t="s">
        <v>43</v>
      </c>
      <c r="C15" s="1"/>
      <c r="D15" s="24"/>
      <c r="E15" s="25">
        <v>58021.209999999992</v>
      </c>
      <c r="F15" s="3"/>
      <c r="G15" s="3">
        <f>E15/E14</f>
        <v>0.50084793634581626</v>
      </c>
      <c r="H15" s="100" t="e">
        <f t="shared" si="4"/>
        <v>#DIV/0!</v>
      </c>
      <c r="I15" s="101" t="e">
        <f t="shared" si="5"/>
        <v>#DIV/0!</v>
      </c>
      <c r="J15" s="1"/>
      <c r="K15" s="24"/>
      <c r="L15" s="25">
        <v>5766.0809999999992</v>
      </c>
      <c r="M15" s="3"/>
      <c r="N15" s="3">
        <f>L15/L14</f>
        <v>0.61243831358567935</v>
      </c>
      <c r="O15" s="100" t="e">
        <f t="shared" si="9"/>
        <v>#DIV/0!</v>
      </c>
      <c r="P15" s="101" t="e">
        <f t="shared" si="10"/>
        <v>#DIV/0!</v>
      </c>
      <c r="Q15" s="7"/>
      <c r="R15" s="111" t="e">
        <f t="shared" si="6"/>
        <v>#DIV/0!</v>
      </c>
      <c r="S15" s="112">
        <f t="shared" si="7"/>
        <v>0.99378847838574891</v>
      </c>
      <c r="T15" s="113" t="e">
        <f t="shared" si="8"/>
        <v>#DIV/0!</v>
      </c>
    </row>
    <row r="16" spans="1:20" ht="24" customHeight="1" thickBot="1" x14ac:dyDescent="0.3">
      <c r="A16" s="57"/>
      <c r="B16" s="88" t="s">
        <v>46</v>
      </c>
      <c r="C16" s="1"/>
      <c r="D16" s="24"/>
      <c r="E16" s="25">
        <v>57824.750000000022</v>
      </c>
      <c r="F16" s="3">
        <f>D16/D14</f>
        <v>0</v>
      </c>
      <c r="G16" s="3">
        <f>E16/E14</f>
        <v>0.49915206365418363</v>
      </c>
      <c r="H16" s="100" t="e">
        <f t="shared" si="4"/>
        <v>#DIV/0!</v>
      </c>
      <c r="I16" s="101" t="e">
        <f t="shared" si="5"/>
        <v>#DIV/0!</v>
      </c>
      <c r="J16" s="1"/>
      <c r="K16" s="24"/>
      <c r="L16" s="25">
        <v>3648.8769999999986</v>
      </c>
      <c r="M16" s="3">
        <f>K16/K14</f>
        <v>0</v>
      </c>
      <c r="N16" s="3">
        <f>L16/L14</f>
        <v>0.38756168641432059</v>
      </c>
      <c r="O16" s="100" t="e">
        <f t="shared" si="9"/>
        <v>#DIV/0!</v>
      </c>
      <c r="P16" s="101" t="e">
        <f t="shared" si="10"/>
        <v>#DIV/0!</v>
      </c>
      <c r="Q16" s="7"/>
      <c r="R16" s="77" t="e">
        <f t="shared" si="6"/>
        <v>#DIV/0!</v>
      </c>
      <c r="S16" s="74">
        <f t="shared" si="7"/>
        <v>0.63102339396192753</v>
      </c>
      <c r="T16" s="78" t="e">
        <f t="shared" si="8"/>
        <v>#DIV/0!</v>
      </c>
    </row>
    <row r="17" spans="1:20" ht="24" customHeight="1" thickBot="1" x14ac:dyDescent="0.3">
      <c r="A17" s="86" t="s">
        <v>12</v>
      </c>
      <c r="B17" s="83"/>
      <c r="C17" s="18"/>
      <c r="D17" s="22">
        <f>D7+D12</f>
        <v>450562.91000000015</v>
      </c>
      <c r="E17" s="23">
        <f>E7+E12</f>
        <v>479702.41000000015</v>
      </c>
      <c r="F17" s="19">
        <f>F7+F12</f>
        <v>1</v>
      </c>
      <c r="G17" s="19">
        <f>G7+G12</f>
        <v>1</v>
      </c>
      <c r="H17" s="94">
        <f t="shared" si="0"/>
        <v>6.467354359017255E-2</v>
      </c>
      <c r="I17" s="97">
        <f t="shared" si="1"/>
        <v>0</v>
      </c>
      <c r="J17" s="11"/>
      <c r="K17" s="22">
        <v>82914.689000000057</v>
      </c>
      <c r="L17" s="23">
        <v>95555.57299999996</v>
      </c>
      <c r="M17" s="19">
        <f>M7+M12</f>
        <v>0.99999999999999978</v>
      </c>
      <c r="N17" s="19">
        <f>N7+N12</f>
        <v>0.99999999999999978</v>
      </c>
      <c r="O17" s="94">
        <f t="shared" si="9"/>
        <v>0.15245650864106713</v>
      </c>
      <c r="P17" s="97">
        <f t="shared" si="10"/>
        <v>0</v>
      </c>
      <c r="Q17" s="7"/>
      <c r="R17" s="29">
        <f t="shared" si="6"/>
        <v>1.8402466594509528</v>
      </c>
      <c r="S17" s="74">
        <f t="shared" si="7"/>
        <v>1.9919760878416251</v>
      </c>
      <c r="T17" s="61">
        <f t="shared" si="8"/>
        <v>8.2450593028622343E-2</v>
      </c>
    </row>
    <row r="18" spans="1:20" s="8" customFormat="1" ht="24" customHeight="1" x14ac:dyDescent="0.25">
      <c r="A18" s="87" t="s">
        <v>45</v>
      </c>
      <c r="B18" s="4"/>
      <c r="C18" s="1"/>
      <c r="D18" s="24">
        <f t="shared" ref="D18:E21" si="13">D8+D13</f>
        <v>309970.31000000017</v>
      </c>
      <c r="E18" s="25">
        <f t="shared" si="13"/>
        <v>341478.94000000018</v>
      </c>
      <c r="F18" s="58">
        <f>D18/D17</f>
        <v>0.68796233138675367</v>
      </c>
      <c r="G18" s="58">
        <f>E18/E17</f>
        <v>0.7118557940953435</v>
      </c>
      <c r="H18" s="95">
        <f t="shared" si="0"/>
        <v>0.1016504774279833</v>
      </c>
      <c r="I18" s="98">
        <f t="shared" si="1"/>
        <v>3.4730771756684417E-2</v>
      </c>
      <c r="J18" s="4"/>
      <c r="K18" s="24">
        <f t="shared" ref="K18:L21" si="14">K8+K13</f>
        <v>73192.069000000047</v>
      </c>
      <c r="L18" s="25">
        <f t="shared" si="14"/>
        <v>84773.411999999953</v>
      </c>
      <c r="M18" s="58">
        <f>K18/K17</f>
        <v>0.8827394745459396</v>
      </c>
      <c r="N18" s="58">
        <f>L18/L17</f>
        <v>0.88716345199457902</v>
      </c>
      <c r="O18" s="95">
        <f t="shared" si="9"/>
        <v>0.15823221229064993</v>
      </c>
      <c r="P18" s="98">
        <f t="shared" si="10"/>
        <v>5.0116456510739104E-3</v>
      </c>
      <c r="Q18" s="56"/>
      <c r="R18" s="114">
        <f t="shared" si="6"/>
        <v>2.3612606317037268</v>
      </c>
      <c r="S18" s="115">
        <f t="shared" si="7"/>
        <v>2.4825370489904857</v>
      </c>
      <c r="T18" s="116">
        <f t="shared" si="8"/>
        <v>5.1360877176550378E-2</v>
      </c>
    </row>
    <row r="19" spans="1:20" s="8" customFormat="1" ht="24" customHeight="1" x14ac:dyDescent="0.25">
      <c r="A19" s="91" t="s">
        <v>44</v>
      </c>
      <c r="B19" s="84"/>
      <c r="C19" s="85"/>
      <c r="D19" s="92">
        <f t="shared" si="13"/>
        <v>140593</v>
      </c>
      <c r="E19" s="93">
        <f t="shared" si="13"/>
        <v>138223.47000000003</v>
      </c>
      <c r="F19" s="55">
        <f>D19/D17</f>
        <v>0.31203855639160344</v>
      </c>
      <c r="G19" s="55">
        <f>E19/E17</f>
        <v>0.28814420590465656</v>
      </c>
      <c r="H19" s="96">
        <f t="shared" si="0"/>
        <v>-1.6853826292916218E-2</v>
      </c>
      <c r="I19" s="99">
        <f t="shared" si="1"/>
        <v>-7.657499369071509E-2</v>
      </c>
      <c r="J19" s="4"/>
      <c r="K19" s="92">
        <f t="shared" si="14"/>
        <v>9723</v>
      </c>
      <c r="L19" s="93">
        <f t="shared" si="14"/>
        <v>10782.160999999998</v>
      </c>
      <c r="M19" s="55">
        <f>K19/K17</f>
        <v>0.11726510847794404</v>
      </c>
      <c r="N19" s="55">
        <f>L19/L17</f>
        <v>0.11283654800542092</v>
      </c>
      <c r="O19" s="96">
        <f t="shared" si="9"/>
        <v>0.10893355960094603</v>
      </c>
      <c r="P19" s="99">
        <f t="shared" si="10"/>
        <v>-3.7765372240763907E-2</v>
      </c>
      <c r="Q19" s="56"/>
      <c r="R19" s="53">
        <f t="shared" si="6"/>
        <v>0.69157070408910826</v>
      </c>
      <c r="S19" s="54">
        <f t="shared" si="7"/>
        <v>0.78005283762591082</v>
      </c>
      <c r="T19" s="62">
        <f t="shared" si="8"/>
        <v>0.12794372724817119</v>
      </c>
    </row>
    <row r="20" spans="1:20" ht="24" customHeight="1" x14ac:dyDescent="0.25">
      <c r="A20" s="57"/>
      <c r="B20" s="88" t="s">
        <v>43</v>
      </c>
      <c r="C20" s="1"/>
      <c r="D20" s="24">
        <f t="shared" si="13"/>
        <v>0</v>
      </c>
      <c r="E20" s="25">
        <f t="shared" si="13"/>
        <v>70860.58</v>
      </c>
      <c r="F20" s="3">
        <f>D20/D19</f>
        <v>0</v>
      </c>
      <c r="G20" s="3">
        <f>E20/E19</f>
        <v>0.51265230137834039</v>
      </c>
      <c r="H20" s="100" t="e">
        <f t="shared" ref="H20:H21" si="15">(E20-D20)/D20</f>
        <v>#DIV/0!</v>
      </c>
      <c r="I20" s="101" t="e">
        <f t="shared" ref="I20:I21" si="16">(G20-F20)/F20</f>
        <v>#DIV/0!</v>
      </c>
      <c r="J20" s="1"/>
      <c r="K20" s="24">
        <f t="shared" si="14"/>
        <v>0</v>
      </c>
      <c r="L20" s="25">
        <f t="shared" si="14"/>
        <v>6469.7019999999993</v>
      </c>
      <c r="M20" s="3">
        <f>K20/K19</f>
        <v>0</v>
      </c>
      <c r="N20" s="3">
        <f>L20/L19</f>
        <v>0.60003759914176757</v>
      </c>
      <c r="O20" s="100" t="e">
        <f t="shared" si="9"/>
        <v>#DIV/0!</v>
      </c>
      <c r="P20" s="101" t="e">
        <f t="shared" si="10"/>
        <v>#DIV/0!</v>
      </c>
      <c r="Q20" s="7"/>
      <c r="R20" s="102" t="e">
        <f t="shared" si="6"/>
        <v>#DIV/0!</v>
      </c>
      <c r="S20" s="103">
        <f t="shared" si="7"/>
        <v>0.9130184934980774</v>
      </c>
      <c r="T20" s="104" t="e">
        <f t="shared" si="8"/>
        <v>#DIV/0!</v>
      </c>
    </row>
    <row r="21" spans="1:20" ht="24" customHeight="1" thickBot="1" x14ac:dyDescent="0.3">
      <c r="A21" s="89"/>
      <c r="B21" s="90" t="s">
        <v>46</v>
      </c>
      <c r="C21" s="15"/>
      <c r="D21" s="26">
        <f t="shared" si="13"/>
        <v>0</v>
      </c>
      <c r="E21" s="27">
        <f t="shared" si="13"/>
        <v>67362.890000000014</v>
      </c>
      <c r="F21" s="16">
        <f>D21/D19</f>
        <v>0</v>
      </c>
      <c r="G21" s="16">
        <f>E21/E19</f>
        <v>0.48734769862165955</v>
      </c>
      <c r="H21" s="109" t="e">
        <f t="shared" si="15"/>
        <v>#DIV/0!</v>
      </c>
      <c r="I21" s="110" t="e">
        <f t="shared" si="16"/>
        <v>#DIV/0!</v>
      </c>
      <c r="J21" s="1"/>
      <c r="K21" s="26">
        <f t="shared" si="14"/>
        <v>0</v>
      </c>
      <c r="L21" s="27">
        <f t="shared" si="14"/>
        <v>4312.458999999998</v>
      </c>
      <c r="M21" s="16">
        <f>K21/K19</f>
        <v>0</v>
      </c>
      <c r="N21" s="16">
        <f>L21/L19</f>
        <v>0.39996240085823231</v>
      </c>
      <c r="O21" s="109" t="e">
        <f t="shared" si="9"/>
        <v>#DIV/0!</v>
      </c>
      <c r="P21" s="110" t="e">
        <f t="shared" si="10"/>
        <v>#DIV/0!</v>
      </c>
      <c r="Q21" s="7"/>
      <c r="R21" s="77" t="e">
        <f t="shared" si="6"/>
        <v>#DIV/0!</v>
      </c>
      <c r="S21" s="74">
        <f t="shared" si="7"/>
        <v>0.64018319285291903</v>
      </c>
      <c r="T21" s="78" t="e">
        <f t="shared" si="8"/>
        <v>#DIV/0!</v>
      </c>
    </row>
    <row r="22" spans="1:20" ht="24" customHeight="1" thickBot="1" x14ac:dyDescent="0.3">
      <c r="J22" s="11"/>
      <c r="Q22"/>
    </row>
    <row r="23" spans="1:20" s="52" customFormat="1" ht="15" customHeight="1" x14ac:dyDescent="0.25">
      <c r="A23" s="436" t="s">
        <v>2</v>
      </c>
      <c r="B23" s="450"/>
      <c r="C23" s="450"/>
      <c r="D23" s="461" t="s">
        <v>1</v>
      </c>
      <c r="E23" s="470"/>
      <c r="F23" s="449" t="s">
        <v>13</v>
      </c>
      <c r="G23" s="449"/>
      <c r="H23" s="469" t="s">
        <v>35</v>
      </c>
      <c r="I23" s="470"/>
      <c r="J23" s="1"/>
      <c r="K23" s="461" t="s">
        <v>19</v>
      </c>
      <c r="L23" s="470"/>
      <c r="M23" s="449" t="s">
        <v>13</v>
      </c>
      <c r="N23" s="449"/>
      <c r="O23" s="469" t="s">
        <v>35</v>
      </c>
      <c r="P23" s="470"/>
      <c r="Q23" s="7"/>
      <c r="R23" s="461" t="s">
        <v>22</v>
      </c>
      <c r="S23" s="449"/>
      <c r="T23" s="108" t="s">
        <v>0</v>
      </c>
    </row>
    <row r="24" spans="1:20" s="8" customFormat="1" ht="15" customHeight="1" x14ac:dyDescent="0.25">
      <c r="A24" s="451"/>
      <c r="B24" s="452"/>
      <c r="C24" s="452"/>
      <c r="D24" s="471" t="s">
        <v>41</v>
      </c>
      <c r="E24" s="472"/>
      <c r="F24" s="473" t="str">
        <f>D24</f>
        <v>jan - mar</v>
      </c>
      <c r="G24" s="473"/>
      <c r="H24" s="471" t="str">
        <f>F24</f>
        <v>jan - mar</v>
      </c>
      <c r="I24" s="472"/>
      <c r="J24" s="1"/>
      <c r="K24" s="471" t="str">
        <f>D24</f>
        <v>jan - mar</v>
      </c>
      <c r="L24" s="472"/>
      <c r="M24" s="473" t="str">
        <f>D24</f>
        <v>jan - mar</v>
      </c>
      <c r="N24" s="473"/>
      <c r="O24" s="471" t="str">
        <f>D24</f>
        <v>jan - mar</v>
      </c>
      <c r="P24" s="472"/>
      <c r="Q24" s="7"/>
      <c r="R24" s="471" t="str">
        <f>D24</f>
        <v>jan - mar</v>
      </c>
      <c r="S24" s="473"/>
      <c r="T24" s="106" t="s">
        <v>36</v>
      </c>
    </row>
    <row r="25" spans="1:20" ht="15.75" customHeight="1" thickBot="1" x14ac:dyDescent="0.3">
      <c r="A25" s="451"/>
      <c r="B25" s="452"/>
      <c r="C25" s="452"/>
      <c r="D25" s="105">
        <v>2016</v>
      </c>
      <c r="E25" s="106">
        <v>2017</v>
      </c>
      <c r="F25" s="107">
        <f>D25</f>
        <v>2016</v>
      </c>
      <c r="G25" s="107">
        <f>E25</f>
        <v>2017</v>
      </c>
      <c r="H25" s="105" t="s">
        <v>1</v>
      </c>
      <c r="I25" s="106" t="s">
        <v>14</v>
      </c>
      <c r="J25" s="1"/>
      <c r="K25" s="105">
        <f>D25</f>
        <v>2016</v>
      </c>
      <c r="L25" s="106">
        <f>E25</f>
        <v>2017</v>
      </c>
      <c r="M25" s="107">
        <f>F25</f>
        <v>2016</v>
      </c>
      <c r="N25" s="106">
        <f>G25</f>
        <v>2017</v>
      </c>
      <c r="O25" s="107">
        <v>1000</v>
      </c>
      <c r="P25" s="106" t="s">
        <v>14</v>
      </c>
      <c r="Q25" s="7"/>
      <c r="R25" s="105">
        <f>D25</f>
        <v>2016</v>
      </c>
      <c r="S25" s="107">
        <f>E25</f>
        <v>2017</v>
      </c>
      <c r="T25" s="106" t="s">
        <v>23</v>
      </c>
    </row>
    <row r="26" spans="1:20" ht="24" customHeight="1" thickBot="1" x14ac:dyDescent="0.3">
      <c r="A26" s="86" t="s">
        <v>29</v>
      </c>
      <c r="B26" s="83"/>
      <c r="C26" s="18"/>
      <c r="D26" s="22"/>
      <c r="E26" s="23"/>
      <c r="F26" s="19" t="e">
        <f>D26/D36</f>
        <v>#DIV/0!</v>
      </c>
      <c r="G26" s="19" t="e">
        <f>E26/E36</f>
        <v>#DIV/0!</v>
      </c>
      <c r="H26" s="94" t="e">
        <f t="shared" ref="H26:H40" si="17">(E26-D26)/D26</f>
        <v>#DIV/0!</v>
      </c>
      <c r="I26" s="97" t="e">
        <f t="shared" ref="I26:I40" si="18">(G26-F26)/F26</f>
        <v>#DIV/0!</v>
      </c>
      <c r="J26" s="11"/>
      <c r="K26" s="22"/>
      <c r="L26" s="23"/>
      <c r="M26" s="19">
        <f>K26/K36</f>
        <v>0</v>
      </c>
      <c r="N26" s="19">
        <f>L26/L36</f>
        <v>0</v>
      </c>
      <c r="O26" s="94" t="e">
        <f t="shared" ref="O26:O40" si="19">(L26-K26)/K26</f>
        <v>#DIV/0!</v>
      </c>
      <c r="P26" s="97" t="e">
        <f t="shared" ref="P26:P40" si="20">(N26-M26)/M26</f>
        <v>#DIV/0!</v>
      </c>
      <c r="Q26" s="51"/>
      <c r="R26" s="29" t="e">
        <f>(K26/D26)*10</f>
        <v>#DIV/0!</v>
      </c>
      <c r="S26" s="74" t="e">
        <f>(L26/E26)*10</f>
        <v>#DIV/0!</v>
      </c>
      <c r="T26" s="61" t="e">
        <f>(S26-R26)/R26</f>
        <v>#DIV/0!</v>
      </c>
    </row>
    <row r="27" spans="1:20" ht="24" customHeight="1" x14ac:dyDescent="0.25">
      <c r="A27" s="87" t="s">
        <v>45</v>
      </c>
      <c r="B27" s="4"/>
      <c r="C27" s="1"/>
      <c r="D27" s="24"/>
      <c r="E27" s="25"/>
      <c r="F27" s="58" t="e">
        <f>D27/D26</f>
        <v>#DIV/0!</v>
      </c>
      <c r="G27" s="58" t="e">
        <f>E27/E26</f>
        <v>#DIV/0!</v>
      </c>
      <c r="H27" s="95" t="e">
        <f t="shared" si="17"/>
        <v>#DIV/0!</v>
      </c>
      <c r="I27" s="98" t="e">
        <f t="shared" si="18"/>
        <v>#DIV/0!</v>
      </c>
      <c r="J27" s="4"/>
      <c r="K27" s="24"/>
      <c r="L27" s="25"/>
      <c r="M27" s="58" t="e">
        <f>K27/K26</f>
        <v>#DIV/0!</v>
      </c>
      <c r="N27" s="58" t="e">
        <f>L27/L26</f>
        <v>#DIV/0!</v>
      </c>
      <c r="O27" s="95" t="e">
        <f t="shared" si="19"/>
        <v>#DIV/0!</v>
      </c>
      <c r="P27" s="98" t="e">
        <f t="shared" si="20"/>
        <v>#DIV/0!</v>
      </c>
      <c r="Q27" s="56"/>
      <c r="R27" s="32" t="e">
        <f t="shared" ref="R27:R40" si="21">(K27/D27)*10</f>
        <v>#DIV/0!</v>
      </c>
      <c r="S27" s="33" t="e">
        <f t="shared" ref="S27:S40" si="22">(L27/E27)*10</f>
        <v>#DIV/0!</v>
      </c>
      <c r="T27" s="60" t="e">
        <f t="shared" ref="T27:T40" si="23">(S27-R27)/R27</f>
        <v>#DIV/0!</v>
      </c>
    </row>
    <row r="28" spans="1:20" ht="24" customHeight="1" x14ac:dyDescent="0.25">
      <c r="A28" s="91" t="s">
        <v>44</v>
      </c>
      <c r="B28" s="84"/>
      <c r="C28" s="85"/>
      <c r="D28" s="92"/>
      <c r="E28" s="93">
        <f>E29+E30</f>
        <v>0</v>
      </c>
      <c r="F28" s="55" t="e">
        <f>D28/D26</f>
        <v>#DIV/0!</v>
      </c>
      <c r="G28" s="55" t="e">
        <f>E28/E26</f>
        <v>#DIV/0!</v>
      </c>
      <c r="H28" s="96" t="e">
        <f t="shared" si="17"/>
        <v>#DIV/0!</v>
      </c>
      <c r="I28" s="99" t="e">
        <f t="shared" si="18"/>
        <v>#DIV/0!</v>
      </c>
      <c r="J28" s="4"/>
      <c r="K28" s="92"/>
      <c r="L28" s="93">
        <f>L29+L30</f>
        <v>0</v>
      </c>
      <c r="M28" s="55" t="e">
        <f>K28/K26</f>
        <v>#DIV/0!</v>
      </c>
      <c r="N28" s="55" t="e">
        <f>L28/L26</f>
        <v>#DIV/0!</v>
      </c>
      <c r="O28" s="96" t="e">
        <f t="shared" si="19"/>
        <v>#DIV/0!</v>
      </c>
      <c r="P28" s="99" t="e">
        <f t="shared" si="20"/>
        <v>#DIV/0!</v>
      </c>
      <c r="Q28" s="56"/>
      <c r="R28" s="75" t="e">
        <f t="shared" si="21"/>
        <v>#DIV/0!</v>
      </c>
      <c r="S28" s="76" t="e">
        <f t="shared" si="22"/>
        <v>#DIV/0!</v>
      </c>
      <c r="T28" s="62" t="e">
        <f t="shared" si="23"/>
        <v>#DIV/0!</v>
      </c>
    </row>
    <row r="29" spans="1:20" ht="24" customHeight="1" x14ac:dyDescent="0.25">
      <c r="A29" s="57"/>
      <c r="B29" s="88" t="s">
        <v>43</v>
      </c>
      <c r="C29" s="1"/>
      <c r="D29" s="24"/>
      <c r="E29" s="25"/>
      <c r="F29" s="58"/>
      <c r="G29" s="58" t="e">
        <f>E29/E28</f>
        <v>#DIV/0!</v>
      </c>
      <c r="H29" s="100" t="e">
        <f t="shared" si="17"/>
        <v>#DIV/0!</v>
      </c>
      <c r="I29" s="101" t="e">
        <f t="shared" si="18"/>
        <v>#DIV/0!</v>
      </c>
      <c r="J29" s="4"/>
      <c r="K29" s="24"/>
      <c r="L29" s="25"/>
      <c r="M29" s="58"/>
      <c r="N29" s="58" t="e">
        <f>L29/L28</f>
        <v>#DIV/0!</v>
      </c>
      <c r="O29" s="100" t="e">
        <f t="shared" si="19"/>
        <v>#DIV/0!</v>
      </c>
      <c r="P29" s="101" t="e">
        <f t="shared" si="20"/>
        <v>#DIV/0!</v>
      </c>
      <c r="Q29" s="56"/>
      <c r="R29" s="102" t="e">
        <f t="shared" si="21"/>
        <v>#DIV/0!</v>
      </c>
      <c r="S29" s="103" t="e">
        <f t="shared" si="22"/>
        <v>#DIV/0!</v>
      </c>
      <c r="T29" s="104" t="e">
        <f t="shared" si="23"/>
        <v>#DIV/0!</v>
      </c>
    </row>
    <row r="30" spans="1:20" ht="24" customHeight="1" thickBot="1" x14ac:dyDescent="0.3">
      <c r="A30" s="57"/>
      <c r="B30" s="88" t="s">
        <v>46</v>
      </c>
      <c r="C30" s="1"/>
      <c r="D30" s="24"/>
      <c r="E30" s="25"/>
      <c r="F30" s="58" t="e">
        <f>D30/D28</f>
        <v>#DIV/0!</v>
      </c>
      <c r="G30" s="58" t="e">
        <f>E30/E28</f>
        <v>#DIV/0!</v>
      </c>
      <c r="H30" s="100" t="e">
        <f t="shared" si="17"/>
        <v>#DIV/0!</v>
      </c>
      <c r="I30" s="101" t="e">
        <f t="shared" si="18"/>
        <v>#DIV/0!</v>
      </c>
      <c r="J30" s="4"/>
      <c r="K30" s="24"/>
      <c r="L30" s="25"/>
      <c r="M30" s="58" t="e">
        <f>K30/K28</f>
        <v>#DIV/0!</v>
      </c>
      <c r="N30" s="58" t="e">
        <f>L30/L28</f>
        <v>#DIV/0!</v>
      </c>
      <c r="O30" s="100" t="e">
        <f t="shared" si="19"/>
        <v>#DIV/0!</v>
      </c>
      <c r="P30" s="101" t="e">
        <f t="shared" si="20"/>
        <v>#DIV/0!</v>
      </c>
      <c r="Q30" s="56"/>
      <c r="R30" s="77" t="e">
        <f t="shared" si="21"/>
        <v>#DIV/0!</v>
      </c>
      <c r="S30" s="74" t="e">
        <f t="shared" si="22"/>
        <v>#DIV/0!</v>
      </c>
      <c r="T30" s="78" t="e">
        <f t="shared" si="23"/>
        <v>#DIV/0!</v>
      </c>
    </row>
    <row r="31" spans="1:20" ht="24" customHeight="1" thickBot="1" x14ac:dyDescent="0.3">
      <c r="A31" s="86" t="s">
        <v>30</v>
      </c>
      <c r="B31" s="83"/>
      <c r="C31" s="18"/>
      <c r="D31" s="22"/>
      <c r="E31" s="23"/>
      <c r="F31" s="19" t="e">
        <f>D31/D36</f>
        <v>#DIV/0!</v>
      </c>
      <c r="G31" s="19" t="e">
        <f>E31/E36</f>
        <v>#DIV/0!</v>
      </c>
      <c r="H31" s="94" t="e">
        <f t="shared" si="17"/>
        <v>#DIV/0!</v>
      </c>
      <c r="I31" s="97" t="e">
        <f t="shared" si="18"/>
        <v>#DIV/0!</v>
      </c>
      <c r="J31" s="4"/>
      <c r="K31" s="22"/>
      <c r="L31" s="23"/>
      <c r="M31" s="19">
        <f>K31/K36</f>
        <v>0</v>
      </c>
      <c r="N31" s="19">
        <f>L31/L36</f>
        <v>0</v>
      </c>
      <c r="O31" s="94" t="e">
        <f t="shared" si="19"/>
        <v>#DIV/0!</v>
      </c>
      <c r="P31" s="97" t="e">
        <f t="shared" si="20"/>
        <v>#DIV/0!</v>
      </c>
      <c r="Q31" s="56"/>
      <c r="R31" s="29" t="e">
        <f t="shared" si="21"/>
        <v>#DIV/0!</v>
      </c>
      <c r="S31" s="74" t="e">
        <f t="shared" si="22"/>
        <v>#DIV/0!</v>
      </c>
      <c r="T31" s="61" t="e">
        <f t="shared" si="23"/>
        <v>#DIV/0!</v>
      </c>
    </row>
    <row r="32" spans="1:20" ht="24" customHeight="1" thickBot="1" x14ac:dyDescent="0.3">
      <c r="A32" s="87" t="s">
        <v>45</v>
      </c>
      <c r="B32" s="4"/>
      <c r="C32" s="1"/>
      <c r="D32" s="24"/>
      <c r="E32" s="25"/>
      <c r="F32" s="58" t="e">
        <f>D32/D31</f>
        <v>#DIV/0!</v>
      </c>
      <c r="G32" s="58" t="e">
        <f>E32/E31</f>
        <v>#DIV/0!</v>
      </c>
      <c r="H32" s="95" t="e">
        <f t="shared" si="17"/>
        <v>#DIV/0!</v>
      </c>
      <c r="I32" s="98" t="e">
        <f t="shared" si="18"/>
        <v>#DIV/0!</v>
      </c>
      <c r="J32" s="4"/>
      <c r="K32" s="24"/>
      <c r="L32" s="25"/>
      <c r="M32" s="58" t="e">
        <f>K32/K31</f>
        <v>#DIV/0!</v>
      </c>
      <c r="N32" s="58" t="e">
        <f>L32/L31</f>
        <v>#DIV/0!</v>
      </c>
      <c r="O32" s="95" t="e">
        <f t="shared" si="19"/>
        <v>#DIV/0!</v>
      </c>
      <c r="P32" s="98" t="e">
        <f t="shared" si="20"/>
        <v>#DIV/0!</v>
      </c>
      <c r="Q32" s="56"/>
      <c r="R32" s="29" t="e">
        <f t="shared" si="21"/>
        <v>#DIV/0!</v>
      </c>
      <c r="S32" s="74" t="e">
        <f t="shared" si="22"/>
        <v>#DIV/0!</v>
      </c>
      <c r="T32" s="61" t="e">
        <f t="shared" si="23"/>
        <v>#DIV/0!</v>
      </c>
    </row>
    <row r="33" spans="1:20" ht="24" customHeight="1" thickBot="1" x14ac:dyDescent="0.3">
      <c r="A33" s="91" t="s">
        <v>44</v>
      </c>
      <c r="B33" s="84"/>
      <c r="C33" s="85"/>
      <c r="D33" s="92"/>
      <c r="E33" s="93">
        <f>E34+E35</f>
        <v>0</v>
      </c>
      <c r="F33" s="55" t="e">
        <f>D33/D31</f>
        <v>#DIV/0!</v>
      </c>
      <c r="G33" s="55" t="e">
        <f>E33/E31</f>
        <v>#DIV/0!</v>
      </c>
      <c r="H33" s="96" t="e">
        <f t="shared" si="17"/>
        <v>#DIV/0!</v>
      </c>
      <c r="I33" s="99" t="e">
        <f t="shared" si="18"/>
        <v>#DIV/0!</v>
      </c>
      <c r="J33" s="4"/>
      <c r="K33" s="92"/>
      <c r="L33" s="93">
        <f>L34+L35</f>
        <v>0</v>
      </c>
      <c r="M33" s="55" t="e">
        <f>K33/K31</f>
        <v>#DIV/0!</v>
      </c>
      <c r="N33" s="55" t="e">
        <f>L33/L31</f>
        <v>#DIV/0!</v>
      </c>
      <c r="O33" s="96" t="e">
        <f t="shared" si="19"/>
        <v>#DIV/0!</v>
      </c>
      <c r="P33" s="99" t="e">
        <f t="shared" si="20"/>
        <v>#DIV/0!</v>
      </c>
      <c r="Q33" s="56"/>
      <c r="R33" s="29" t="e">
        <f t="shared" si="21"/>
        <v>#DIV/0!</v>
      </c>
      <c r="S33" s="74" t="e">
        <f t="shared" si="22"/>
        <v>#DIV/0!</v>
      </c>
      <c r="T33" s="61" t="e">
        <f t="shared" si="23"/>
        <v>#DIV/0!</v>
      </c>
    </row>
    <row r="34" spans="1:20" ht="24" customHeight="1" x14ac:dyDescent="0.25">
      <c r="A34" s="57"/>
      <c r="B34" s="88" t="s">
        <v>43</v>
      </c>
      <c r="C34" s="1"/>
      <c r="D34" s="24"/>
      <c r="E34" s="25"/>
      <c r="F34" s="3"/>
      <c r="G34" s="3" t="e">
        <f>E34/E33</f>
        <v>#DIV/0!</v>
      </c>
      <c r="H34" s="100" t="e">
        <f t="shared" si="17"/>
        <v>#DIV/0!</v>
      </c>
      <c r="I34" s="101" t="e">
        <f t="shared" si="18"/>
        <v>#DIV/0!</v>
      </c>
      <c r="J34" s="1"/>
      <c r="K34" s="24"/>
      <c r="L34" s="25"/>
      <c r="M34" s="3"/>
      <c r="N34" s="3" t="e">
        <f>L34/L33</f>
        <v>#DIV/0!</v>
      </c>
      <c r="O34" s="100" t="e">
        <f t="shared" si="19"/>
        <v>#DIV/0!</v>
      </c>
      <c r="P34" s="101" t="e">
        <f t="shared" si="20"/>
        <v>#DIV/0!</v>
      </c>
      <c r="Q34" s="7"/>
      <c r="R34" s="111" t="e">
        <f t="shared" si="21"/>
        <v>#DIV/0!</v>
      </c>
      <c r="S34" s="112" t="e">
        <f t="shared" si="22"/>
        <v>#DIV/0!</v>
      </c>
      <c r="T34" s="113" t="e">
        <f t="shared" si="23"/>
        <v>#DIV/0!</v>
      </c>
    </row>
    <row r="35" spans="1:20" ht="24" customHeight="1" thickBot="1" x14ac:dyDescent="0.3">
      <c r="A35" s="57"/>
      <c r="B35" s="88" t="s">
        <v>46</v>
      </c>
      <c r="C35" s="1"/>
      <c r="D35" s="24"/>
      <c r="E35" s="25"/>
      <c r="F35" s="3" t="e">
        <f>D35/D33</f>
        <v>#DIV/0!</v>
      </c>
      <c r="G35" s="3" t="e">
        <f>E35/E33</f>
        <v>#DIV/0!</v>
      </c>
      <c r="H35" s="100" t="e">
        <f t="shared" si="17"/>
        <v>#DIV/0!</v>
      </c>
      <c r="I35" s="101" t="e">
        <f t="shared" si="18"/>
        <v>#DIV/0!</v>
      </c>
      <c r="J35" s="1"/>
      <c r="K35" s="24"/>
      <c r="L35" s="25"/>
      <c r="M35" s="3" t="e">
        <f>K35/K33</f>
        <v>#DIV/0!</v>
      </c>
      <c r="N35" s="3" t="e">
        <f>L35/L33</f>
        <v>#DIV/0!</v>
      </c>
      <c r="O35" s="100" t="e">
        <f t="shared" si="19"/>
        <v>#DIV/0!</v>
      </c>
      <c r="P35" s="101" t="e">
        <f t="shared" si="20"/>
        <v>#DIV/0!</v>
      </c>
      <c r="Q35" s="7"/>
      <c r="R35" s="77" t="e">
        <f t="shared" si="21"/>
        <v>#DIV/0!</v>
      </c>
      <c r="S35" s="74" t="e">
        <f t="shared" si="22"/>
        <v>#DIV/0!</v>
      </c>
      <c r="T35" s="78" t="e">
        <f t="shared" si="23"/>
        <v>#DIV/0!</v>
      </c>
    </row>
    <row r="36" spans="1:20" ht="24" customHeight="1" thickBot="1" x14ac:dyDescent="0.3">
      <c r="A36" s="86" t="s">
        <v>12</v>
      </c>
      <c r="B36" s="83"/>
      <c r="C36" s="18"/>
      <c r="D36" s="22">
        <f>D26+D31</f>
        <v>0</v>
      </c>
      <c r="E36" s="23">
        <f>E26+E31</f>
        <v>0</v>
      </c>
      <c r="F36" s="19" t="e">
        <f>F26+F31</f>
        <v>#DIV/0!</v>
      </c>
      <c r="G36" s="19" t="e">
        <f>G26+G31</f>
        <v>#DIV/0!</v>
      </c>
      <c r="H36" s="94" t="e">
        <f t="shared" si="17"/>
        <v>#DIV/0!</v>
      </c>
      <c r="I36" s="97" t="e">
        <f t="shared" si="18"/>
        <v>#DIV/0!</v>
      </c>
      <c r="J36" s="11"/>
      <c r="K36" s="22">
        <v>82914.689000000057</v>
      </c>
      <c r="L36" s="23">
        <v>95555.57299999996</v>
      </c>
      <c r="M36" s="19">
        <f>M26+M31</f>
        <v>0</v>
      </c>
      <c r="N36" s="19">
        <f>N26+N31</f>
        <v>0</v>
      </c>
      <c r="O36" s="94">
        <f t="shared" si="19"/>
        <v>0.15245650864106713</v>
      </c>
      <c r="P36" s="97" t="e">
        <f t="shared" si="20"/>
        <v>#DIV/0!</v>
      </c>
      <c r="Q36" s="7"/>
      <c r="R36" s="29" t="e">
        <f t="shared" si="21"/>
        <v>#DIV/0!</v>
      </c>
      <c r="S36" s="74" t="e">
        <f t="shared" si="22"/>
        <v>#DIV/0!</v>
      </c>
      <c r="T36" s="61" t="e">
        <f t="shared" si="23"/>
        <v>#DIV/0!</v>
      </c>
    </row>
    <row r="37" spans="1:20" ht="24" customHeight="1" x14ac:dyDescent="0.25">
      <c r="A37" s="87" t="s">
        <v>45</v>
      </c>
      <c r="B37" s="4"/>
      <c r="C37" s="1"/>
      <c r="D37" s="24">
        <f t="shared" ref="D37:E37" si="24">D27+D32</f>
        <v>0</v>
      </c>
      <c r="E37" s="25">
        <f t="shared" si="24"/>
        <v>0</v>
      </c>
      <c r="F37" s="58" t="e">
        <f>D37/D36</f>
        <v>#DIV/0!</v>
      </c>
      <c r="G37" s="58" t="e">
        <f>E37/E36</f>
        <v>#DIV/0!</v>
      </c>
      <c r="H37" s="95" t="e">
        <f t="shared" si="17"/>
        <v>#DIV/0!</v>
      </c>
      <c r="I37" s="98" t="e">
        <f t="shared" si="18"/>
        <v>#DIV/0!</v>
      </c>
      <c r="J37" s="4"/>
      <c r="K37" s="24">
        <f t="shared" ref="K37:L37" si="25">K27+K32</f>
        <v>0</v>
      </c>
      <c r="L37" s="25">
        <f t="shared" si="25"/>
        <v>0</v>
      </c>
      <c r="M37" s="58">
        <f>K37/K36</f>
        <v>0</v>
      </c>
      <c r="N37" s="58">
        <f>L37/L36</f>
        <v>0</v>
      </c>
      <c r="O37" s="95" t="e">
        <f t="shared" si="19"/>
        <v>#DIV/0!</v>
      </c>
      <c r="P37" s="98" t="e">
        <f t="shared" si="20"/>
        <v>#DIV/0!</v>
      </c>
      <c r="Q37" s="56"/>
      <c r="R37" s="114" t="e">
        <f t="shared" si="21"/>
        <v>#DIV/0!</v>
      </c>
      <c r="S37" s="115" t="e">
        <f t="shared" si="22"/>
        <v>#DIV/0!</v>
      </c>
      <c r="T37" s="116" t="e">
        <f t="shared" si="23"/>
        <v>#DIV/0!</v>
      </c>
    </row>
    <row r="38" spans="1:20" ht="24" customHeight="1" x14ac:dyDescent="0.25">
      <c r="A38" s="91" t="s">
        <v>44</v>
      </c>
      <c r="B38" s="84"/>
      <c r="C38" s="85"/>
      <c r="D38" s="92">
        <f t="shared" ref="D38:E38" si="26">D28+D33</f>
        <v>0</v>
      </c>
      <c r="E38" s="93">
        <f t="shared" si="26"/>
        <v>0</v>
      </c>
      <c r="F38" s="55" t="e">
        <f>D38/D36</f>
        <v>#DIV/0!</v>
      </c>
      <c r="G38" s="55" t="e">
        <f>E38/E36</f>
        <v>#DIV/0!</v>
      </c>
      <c r="H38" s="96" t="e">
        <f t="shared" si="17"/>
        <v>#DIV/0!</v>
      </c>
      <c r="I38" s="99" t="e">
        <f t="shared" si="18"/>
        <v>#DIV/0!</v>
      </c>
      <c r="J38" s="4"/>
      <c r="K38" s="92">
        <f t="shared" ref="K38:L38" si="27">K28+K33</f>
        <v>0</v>
      </c>
      <c r="L38" s="93">
        <f t="shared" si="27"/>
        <v>0</v>
      </c>
      <c r="M38" s="55">
        <f>K38/K36</f>
        <v>0</v>
      </c>
      <c r="N38" s="55">
        <f>L38/L36</f>
        <v>0</v>
      </c>
      <c r="O38" s="96" t="e">
        <f t="shared" si="19"/>
        <v>#DIV/0!</v>
      </c>
      <c r="P38" s="99" t="e">
        <f t="shared" si="20"/>
        <v>#DIV/0!</v>
      </c>
      <c r="Q38" s="56"/>
      <c r="R38" s="53" t="e">
        <f t="shared" si="21"/>
        <v>#DIV/0!</v>
      </c>
      <c r="S38" s="54" t="e">
        <f t="shared" si="22"/>
        <v>#DIV/0!</v>
      </c>
      <c r="T38" s="62" t="e">
        <f t="shared" si="23"/>
        <v>#DIV/0!</v>
      </c>
    </row>
    <row r="39" spans="1:20" ht="24" customHeight="1" x14ac:dyDescent="0.25">
      <c r="A39" s="57"/>
      <c r="B39" s="88" t="s">
        <v>43</v>
      </c>
      <c r="C39" s="1"/>
      <c r="D39" s="24">
        <f t="shared" ref="D39:E39" si="28">D29+D34</f>
        <v>0</v>
      </c>
      <c r="E39" s="25">
        <f t="shared" si="28"/>
        <v>0</v>
      </c>
      <c r="F39" s="3" t="e">
        <f>D39/D38</f>
        <v>#DIV/0!</v>
      </c>
      <c r="G39" s="3" t="e">
        <f>E39/E38</f>
        <v>#DIV/0!</v>
      </c>
      <c r="H39" s="100" t="e">
        <f t="shared" si="17"/>
        <v>#DIV/0!</v>
      </c>
      <c r="I39" s="101" t="e">
        <f t="shared" si="18"/>
        <v>#DIV/0!</v>
      </c>
      <c r="J39" s="1"/>
      <c r="K39" s="24">
        <f t="shared" ref="K39:L39" si="29">K29+K34</f>
        <v>0</v>
      </c>
      <c r="L39" s="25">
        <f t="shared" si="29"/>
        <v>0</v>
      </c>
      <c r="M39" s="3" t="e">
        <f>K39/K38</f>
        <v>#DIV/0!</v>
      </c>
      <c r="N39" s="3" t="e">
        <f>L39/L38</f>
        <v>#DIV/0!</v>
      </c>
      <c r="O39" s="100" t="e">
        <f t="shared" si="19"/>
        <v>#DIV/0!</v>
      </c>
      <c r="P39" s="101" t="e">
        <f t="shared" si="20"/>
        <v>#DIV/0!</v>
      </c>
      <c r="Q39" s="7"/>
      <c r="R39" s="102" t="e">
        <f t="shared" si="21"/>
        <v>#DIV/0!</v>
      </c>
      <c r="S39" s="103" t="e">
        <f t="shared" si="22"/>
        <v>#DIV/0!</v>
      </c>
      <c r="T39" s="104" t="e">
        <f t="shared" si="23"/>
        <v>#DIV/0!</v>
      </c>
    </row>
    <row r="40" spans="1:20" ht="24" customHeight="1" thickBot="1" x14ac:dyDescent="0.3">
      <c r="A40" s="89"/>
      <c r="B40" s="90" t="s">
        <v>46</v>
      </c>
      <c r="C40" s="15"/>
      <c r="D40" s="26">
        <f t="shared" ref="D40:E40" si="30">D30+D35</f>
        <v>0</v>
      </c>
      <c r="E40" s="27">
        <f t="shared" si="30"/>
        <v>0</v>
      </c>
      <c r="F40" s="16" t="e">
        <f>D40/D38</f>
        <v>#DIV/0!</v>
      </c>
      <c r="G40" s="16" t="e">
        <f>E40/E38</f>
        <v>#DIV/0!</v>
      </c>
      <c r="H40" s="109" t="e">
        <f t="shared" si="17"/>
        <v>#DIV/0!</v>
      </c>
      <c r="I40" s="110" t="e">
        <f t="shared" si="18"/>
        <v>#DIV/0!</v>
      </c>
      <c r="J40" s="1"/>
      <c r="K40" s="26">
        <f t="shared" ref="K40:L40" si="31">K30+K35</f>
        <v>0</v>
      </c>
      <c r="L40" s="27">
        <f t="shared" si="31"/>
        <v>0</v>
      </c>
      <c r="M40" s="16" t="e">
        <f>K40/K38</f>
        <v>#DIV/0!</v>
      </c>
      <c r="N40" s="16" t="e">
        <f>L40/L38</f>
        <v>#DIV/0!</v>
      </c>
      <c r="O40" s="109" t="e">
        <f t="shared" si="19"/>
        <v>#DIV/0!</v>
      </c>
      <c r="P40" s="110" t="e">
        <f t="shared" si="20"/>
        <v>#DIV/0!</v>
      </c>
      <c r="Q40" s="7"/>
      <c r="R40" s="77" t="e">
        <f t="shared" si="21"/>
        <v>#DIV/0!</v>
      </c>
      <c r="S40" s="74" t="e">
        <f t="shared" si="22"/>
        <v>#DIV/0!</v>
      </c>
      <c r="T40" s="78" t="e">
        <f t="shared" si="23"/>
        <v>#DIV/0!</v>
      </c>
    </row>
    <row r="41" spans="1:20" ht="24.75" customHeight="1" thickBot="1" x14ac:dyDescent="0.3"/>
    <row r="42" spans="1:20" ht="15" customHeight="1" x14ac:dyDescent="0.25">
      <c r="A42" s="436" t="s">
        <v>2</v>
      </c>
      <c r="B42" s="450"/>
      <c r="C42" s="450"/>
      <c r="D42" s="461" t="s">
        <v>1</v>
      </c>
      <c r="E42" s="470"/>
      <c r="F42" s="449" t="s">
        <v>13</v>
      </c>
      <c r="G42" s="449"/>
      <c r="H42" s="469" t="s">
        <v>35</v>
      </c>
      <c r="I42" s="470"/>
      <c r="J42" s="1"/>
      <c r="K42" s="461" t="s">
        <v>19</v>
      </c>
      <c r="L42" s="470"/>
      <c r="M42" s="449" t="s">
        <v>13</v>
      </c>
      <c r="N42" s="449"/>
      <c r="O42" s="469" t="s">
        <v>35</v>
      </c>
      <c r="P42" s="470"/>
      <c r="Q42" s="7"/>
      <c r="R42" s="461" t="s">
        <v>22</v>
      </c>
      <c r="S42" s="449"/>
      <c r="T42" s="108" t="s">
        <v>0</v>
      </c>
    </row>
    <row r="43" spans="1:20" ht="15" customHeight="1" x14ac:dyDescent="0.25">
      <c r="A43" s="451"/>
      <c r="B43" s="452"/>
      <c r="C43" s="452"/>
      <c r="D43" s="471" t="s">
        <v>41</v>
      </c>
      <c r="E43" s="472"/>
      <c r="F43" s="473" t="str">
        <f>D43</f>
        <v>jan - mar</v>
      </c>
      <c r="G43" s="473"/>
      <c r="H43" s="471" t="str">
        <f>F43</f>
        <v>jan - mar</v>
      </c>
      <c r="I43" s="472"/>
      <c r="J43" s="1"/>
      <c r="K43" s="471" t="str">
        <f>D43</f>
        <v>jan - mar</v>
      </c>
      <c r="L43" s="472"/>
      <c r="M43" s="473" t="str">
        <f>D43</f>
        <v>jan - mar</v>
      </c>
      <c r="N43" s="473"/>
      <c r="O43" s="471" t="str">
        <f>D43</f>
        <v>jan - mar</v>
      </c>
      <c r="P43" s="472"/>
      <c r="Q43" s="7"/>
      <c r="R43" s="471" t="str">
        <f>D43</f>
        <v>jan - mar</v>
      </c>
      <c r="S43" s="473"/>
      <c r="T43" s="106" t="s">
        <v>36</v>
      </c>
    </row>
    <row r="44" spans="1:20" ht="15.75" customHeight="1" thickBot="1" x14ac:dyDescent="0.3">
      <c r="A44" s="451"/>
      <c r="B44" s="452"/>
      <c r="C44" s="452"/>
      <c r="D44" s="105">
        <v>2016</v>
      </c>
      <c r="E44" s="106">
        <v>2017</v>
      </c>
      <c r="F44" s="107">
        <f>D44</f>
        <v>2016</v>
      </c>
      <c r="G44" s="107">
        <f>E44</f>
        <v>2017</v>
      </c>
      <c r="H44" s="105" t="s">
        <v>1</v>
      </c>
      <c r="I44" s="106" t="s">
        <v>14</v>
      </c>
      <c r="J44" s="1"/>
      <c r="K44" s="105">
        <f>D44</f>
        <v>2016</v>
      </c>
      <c r="L44" s="106">
        <f>E44</f>
        <v>2017</v>
      </c>
      <c r="M44" s="107">
        <f>F44</f>
        <v>2016</v>
      </c>
      <c r="N44" s="106">
        <f>G44</f>
        <v>2017</v>
      </c>
      <c r="O44" s="107">
        <v>1000</v>
      </c>
      <c r="P44" s="106" t="s">
        <v>14</v>
      </c>
      <c r="Q44" s="7"/>
      <c r="R44" s="105">
        <f>D44</f>
        <v>2016</v>
      </c>
      <c r="S44" s="107">
        <f>E44</f>
        <v>2017</v>
      </c>
      <c r="T44" s="106" t="s">
        <v>23</v>
      </c>
    </row>
    <row r="45" spans="1:20" ht="24" customHeight="1" thickBot="1" x14ac:dyDescent="0.3">
      <c r="A45" s="86" t="s">
        <v>29</v>
      </c>
      <c r="B45" s="83"/>
      <c r="C45" s="18"/>
      <c r="D45" s="22"/>
      <c r="E45" s="23"/>
      <c r="F45" s="19" t="e">
        <f>D45/D55</f>
        <v>#DIV/0!</v>
      </c>
      <c r="G45" s="19" t="e">
        <f>E45/E55</f>
        <v>#DIV/0!</v>
      </c>
      <c r="H45" s="94" t="e">
        <f t="shared" ref="H45:H59" si="32">(E45-D45)/D45</f>
        <v>#DIV/0!</v>
      </c>
      <c r="I45" s="97" t="e">
        <f t="shared" ref="I45:I59" si="33">(G45-F45)/F45</f>
        <v>#DIV/0!</v>
      </c>
      <c r="J45" s="11"/>
      <c r="K45" s="22"/>
      <c r="L45" s="23"/>
      <c r="M45" s="19">
        <f>K45/K55</f>
        <v>0</v>
      </c>
      <c r="N45" s="19">
        <f>L45/L55</f>
        <v>0</v>
      </c>
      <c r="O45" s="94" t="e">
        <f t="shared" ref="O45:O59" si="34">(L45-K45)/K45</f>
        <v>#DIV/0!</v>
      </c>
      <c r="P45" s="97" t="e">
        <f t="shared" ref="P45:P59" si="35">(N45-M45)/M45</f>
        <v>#DIV/0!</v>
      </c>
      <c r="Q45" s="51"/>
      <c r="R45" s="29" t="e">
        <f>(K45/D45)*10</f>
        <v>#DIV/0!</v>
      </c>
      <c r="S45" s="74" t="e">
        <f>(L45/E45)*10</f>
        <v>#DIV/0!</v>
      </c>
      <c r="T45" s="61" t="e">
        <f>(S45-R45)/R45</f>
        <v>#DIV/0!</v>
      </c>
    </row>
    <row r="46" spans="1:20" ht="24" customHeight="1" x14ac:dyDescent="0.25">
      <c r="A46" s="87" t="s">
        <v>45</v>
      </c>
      <c r="B46" s="4"/>
      <c r="C46" s="1"/>
      <c r="D46" s="24"/>
      <c r="E46" s="25"/>
      <c r="F46" s="58" t="e">
        <f>D46/D45</f>
        <v>#DIV/0!</v>
      </c>
      <c r="G46" s="58" t="e">
        <f>E46/E45</f>
        <v>#DIV/0!</v>
      </c>
      <c r="H46" s="95" t="e">
        <f t="shared" si="32"/>
        <v>#DIV/0!</v>
      </c>
      <c r="I46" s="98" t="e">
        <f t="shared" si="33"/>
        <v>#DIV/0!</v>
      </c>
      <c r="J46" s="4"/>
      <c r="K46" s="24"/>
      <c r="L46" s="25"/>
      <c r="M46" s="58" t="e">
        <f>K46/K45</f>
        <v>#DIV/0!</v>
      </c>
      <c r="N46" s="58" t="e">
        <f>L46/L45</f>
        <v>#DIV/0!</v>
      </c>
      <c r="O46" s="95" t="e">
        <f t="shared" si="34"/>
        <v>#DIV/0!</v>
      </c>
      <c r="P46" s="98" t="e">
        <f t="shared" si="35"/>
        <v>#DIV/0!</v>
      </c>
      <c r="Q46" s="56"/>
      <c r="R46" s="32" t="e">
        <f t="shared" ref="R46:R59" si="36">(K46/D46)*10</f>
        <v>#DIV/0!</v>
      </c>
      <c r="S46" s="33" t="e">
        <f t="shared" ref="S46:S59" si="37">(L46/E46)*10</f>
        <v>#DIV/0!</v>
      </c>
      <c r="T46" s="60" t="e">
        <f t="shared" ref="T46:T59" si="38">(S46-R46)/R46</f>
        <v>#DIV/0!</v>
      </c>
    </row>
    <row r="47" spans="1:20" ht="24" customHeight="1" x14ac:dyDescent="0.25">
      <c r="A47" s="91" t="s">
        <v>44</v>
      </c>
      <c r="B47" s="84"/>
      <c r="C47" s="85"/>
      <c r="D47" s="92"/>
      <c r="E47" s="93">
        <f>E48+E49</f>
        <v>0</v>
      </c>
      <c r="F47" s="55" t="e">
        <f>D47/D45</f>
        <v>#DIV/0!</v>
      </c>
      <c r="G47" s="55" t="e">
        <f>E47/E45</f>
        <v>#DIV/0!</v>
      </c>
      <c r="H47" s="96" t="e">
        <f t="shared" si="32"/>
        <v>#DIV/0!</v>
      </c>
      <c r="I47" s="99" t="e">
        <f t="shared" si="33"/>
        <v>#DIV/0!</v>
      </c>
      <c r="J47" s="4"/>
      <c r="K47" s="92"/>
      <c r="L47" s="93">
        <f>L48+L49</f>
        <v>0</v>
      </c>
      <c r="M47" s="55" t="e">
        <f>K47/K45</f>
        <v>#DIV/0!</v>
      </c>
      <c r="N47" s="55" t="e">
        <f>L47/L45</f>
        <v>#DIV/0!</v>
      </c>
      <c r="O47" s="96" t="e">
        <f t="shared" si="34"/>
        <v>#DIV/0!</v>
      </c>
      <c r="P47" s="99" t="e">
        <f t="shared" si="35"/>
        <v>#DIV/0!</v>
      </c>
      <c r="Q47" s="56"/>
      <c r="R47" s="75" t="e">
        <f t="shared" si="36"/>
        <v>#DIV/0!</v>
      </c>
      <c r="S47" s="76" t="e">
        <f t="shared" si="37"/>
        <v>#DIV/0!</v>
      </c>
      <c r="T47" s="62" t="e">
        <f t="shared" si="38"/>
        <v>#DIV/0!</v>
      </c>
    </row>
    <row r="48" spans="1:20" ht="24" customHeight="1" x14ac:dyDescent="0.25">
      <c r="A48" s="57"/>
      <c r="B48" s="88" t="s">
        <v>43</v>
      </c>
      <c r="C48" s="1"/>
      <c r="D48" s="24"/>
      <c r="E48" s="25"/>
      <c r="F48" s="58"/>
      <c r="G48" s="58" t="e">
        <f>E48/E47</f>
        <v>#DIV/0!</v>
      </c>
      <c r="H48" s="100" t="e">
        <f t="shared" si="32"/>
        <v>#DIV/0!</v>
      </c>
      <c r="I48" s="101" t="e">
        <f t="shared" si="33"/>
        <v>#DIV/0!</v>
      </c>
      <c r="J48" s="4"/>
      <c r="K48" s="24"/>
      <c r="L48" s="25"/>
      <c r="M48" s="58"/>
      <c r="N48" s="58" t="e">
        <f>L48/L47</f>
        <v>#DIV/0!</v>
      </c>
      <c r="O48" s="100" t="e">
        <f t="shared" si="34"/>
        <v>#DIV/0!</v>
      </c>
      <c r="P48" s="101" t="e">
        <f t="shared" si="35"/>
        <v>#DIV/0!</v>
      </c>
      <c r="Q48" s="56"/>
      <c r="R48" s="102" t="e">
        <f t="shared" si="36"/>
        <v>#DIV/0!</v>
      </c>
      <c r="S48" s="103" t="e">
        <f t="shared" si="37"/>
        <v>#DIV/0!</v>
      </c>
      <c r="T48" s="104" t="e">
        <f t="shared" si="38"/>
        <v>#DIV/0!</v>
      </c>
    </row>
    <row r="49" spans="1:20" ht="24" customHeight="1" thickBot="1" x14ac:dyDescent="0.3">
      <c r="A49" s="57"/>
      <c r="B49" s="88" t="s">
        <v>46</v>
      </c>
      <c r="C49" s="1"/>
      <c r="D49" s="24"/>
      <c r="E49" s="25"/>
      <c r="F49" s="58" t="e">
        <f>D49/D47</f>
        <v>#DIV/0!</v>
      </c>
      <c r="G49" s="58" t="e">
        <f>E49/E47</f>
        <v>#DIV/0!</v>
      </c>
      <c r="H49" s="100" t="e">
        <f t="shared" si="32"/>
        <v>#DIV/0!</v>
      </c>
      <c r="I49" s="101" t="e">
        <f t="shared" si="33"/>
        <v>#DIV/0!</v>
      </c>
      <c r="J49" s="4"/>
      <c r="K49" s="24"/>
      <c r="L49" s="25"/>
      <c r="M49" s="58" t="e">
        <f>K49/K47</f>
        <v>#DIV/0!</v>
      </c>
      <c r="N49" s="58" t="e">
        <f>L49/L47</f>
        <v>#DIV/0!</v>
      </c>
      <c r="O49" s="100" t="e">
        <f t="shared" si="34"/>
        <v>#DIV/0!</v>
      </c>
      <c r="P49" s="101" t="e">
        <f t="shared" si="35"/>
        <v>#DIV/0!</v>
      </c>
      <c r="Q49" s="56"/>
      <c r="R49" s="77" t="e">
        <f t="shared" si="36"/>
        <v>#DIV/0!</v>
      </c>
      <c r="S49" s="74" t="e">
        <f t="shared" si="37"/>
        <v>#DIV/0!</v>
      </c>
      <c r="T49" s="78" t="e">
        <f t="shared" si="38"/>
        <v>#DIV/0!</v>
      </c>
    </row>
    <row r="50" spans="1:20" ht="24" customHeight="1" thickBot="1" x14ac:dyDescent="0.3">
      <c r="A50" s="86" t="s">
        <v>30</v>
      </c>
      <c r="B50" s="83"/>
      <c r="C50" s="18"/>
      <c r="D50" s="22"/>
      <c r="E50" s="23"/>
      <c r="F50" s="19" t="e">
        <f>D50/D55</f>
        <v>#DIV/0!</v>
      </c>
      <c r="G50" s="19" t="e">
        <f>E50/E55</f>
        <v>#DIV/0!</v>
      </c>
      <c r="H50" s="94" t="e">
        <f t="shared" si="32"/>
        <v>#DIV/0!</v>
      </c>
      <c r="I50" s="97" t="e">
        <f t="shared" si="33"/>
        <v>#DIV/0!</v>
      </c>
      <c r="J50" s="4"/>
      <c r="K50" s="22"/>
      <c r="L50" s="23"/>
      <c r="M50" s="19">
        <f>K50/K55</f>
        <v>0</v>
      </c>
      <c r="N50" s="19">
        <f>L50/L55</f>
        <v>0</v>
      </c>
      <c r="O50" s="94" t="e">
        <f t="shared" si="34"/>
        <v>#DIV/0!</v>
      </c>
      <c r="P50" s="97" t="e">
        <f t="shared" si="35"/>
        <v>#DIV/0!</v>
      </c>
      <c r="Q50" s="56"/>
      <c r="R50" s="29" t="e">
        <f t="shared" si="36"/>
        <v>#DIV/0!</v>
      </c>
      <c r="S50" s="74" t="e">
        <f t="shared" si="37"/>
        <v>#DIV/0!</v>
      </c>
      <c r="T50" s="61" t="e">
        <f t="shared" si="38"/>
        <v>#DIV/0!</v>
      </c>
    </row>
    <row r="51" spans="1:20" ht="24" customHeight="1" thickBot="1" x14ac:dyDescent="0.3">
      <c r="A51" s="87" t="s">
        <v>45</v>
      </c>
      <c r="B51" s="4"/>
      <c r="C51" s="1"/>
      <c r="D51" s="24"/>
      <c r="E51" s="25"/>
      <c r="F51" s="58" t="e">
        <f>D51/D50</f>
        <v>#DIV/0!</v>
      </c>
      <c r="G51" s="58" t="e">
        <f>E51/E50</f>
        <v>#DIV/0!</v>
      </c>
      <c r="H51" s="95" t="e">
        <f t="shared" si="32"/>
        <v>#DIV/0!</v>
      </c>
      <c r="I51" s="98" t="e">
        <f t="shared" si="33"/>
        <v>#DIV/0!</v>
      </c>
      <c r="J51" s="4"/>
      <c r="K51" s="24"/>
      <c r="L51" s="25"/>
      <c r="M51" s="58" t="e">
        <f>K51/K50</f>
        <v>#DIV/0!</v>
      </c>
      <c r="N51" s="58" t="e">
        <f>L51/L50</f>
        <v>#DIV/0!</v>
      </c>
      <c r="O51" s="95" t="e">
        <f t="shared" si="34"/>
        <v>#DIV/0!</v>
      </c>
      <c r="P51" s="98" t="e">
        <f t="shared" si="35"/>
        <v>#DIV/0!</v>
      </c>
      <c r="Q51" s="56"/>
      <c r="R51" s="29" t="e">
        <f t="shared" si="36"/>
        <v>#DIV/0!</v>
      </c>
      <c r="S51" s="74" t="e">
        <f t="shared" si="37"/>
        <v>#DIV/0!</v>
      </c>
      <c r="T51" s="61" t="e">
        <f t="shared" si="38"/>
        <v>#DIV/0!</v>
      </c>
    </row>
    <row r="52" spans="1:20" ht="24" customHeight="1" thickBot="1" x14ac:dyDescent="0.3">
      <c r="A52" s="91" t="s">
        <v>44</v>
      </c>
      <c r="B52" s="84"/>
      <c r="C52" s="85"/>
      <c r="D52" s="92"/>
      <c r="E52" s="93">
        <f>E53+E54</f>
        <v>0</v>
      </c>
      <c r="F52" s="55" t="e">
        <f>D52/D50</f>
        <v>#DIV/0!</v>
      </c>
      <c r="G52" s="55" t="e">
        <f>E52/E50</f>
        <v>#DIV/0!</v>
      </c>
      <c r="H52" s="96" t="e">
        <f t="shared" si="32"/>
        <v>#DIV/0!</v>
      </c>
      <c r="I52" s="99" t="e">
        <f t="shared" si="33"/>
        <v>#DIV/0!</v>
      </c>
      <c r="J52" s="4"/>
      <c r="K52" s="92"/>
      <c r="L52" s="93">
        <f>L53+L54</f>
        <v>0</v>
      </c>
      <c r="M52" s="55" t="e">
        <f>K52/K50</f>
        <v>#DIV/0!</v>
      </c>
      <c r="N52" s="55" t="e">
        <f>L52/L50</f>
        <v>#DIV/0!</v>
      </c>
      <c r="O52" s="96" t="e">
        <f t="shared" si="34"/>
        <v>#DIV/0!</v>
      </c>
      <c r="P52" s="99" t="e">
        <f t="shared" si="35"/>
        <v>#DIV/0!</v>
      </c>
      <c r="Q52" s="56"/>
      <c r="R52" s="29" t="e">
        <f t="shared" si="36"/>
        <v>#DIV/0!</v>
      </c>
      <c r="S52" s="74" t="e">
        <f t="shared" si="37"/>
        <v>#DIV/0!</v>
      </c>
      <c r="T52" s="61" t="e">
        <f t="shared" si="38"/>
        <v>#DIV/0!</v>
      </c>
    </row>
    <row r="53" spans="1:20" ht="24" customHeight="1" x14ac:dyDescent="0.25">
      <c r="A53" s="57"/>
      <c r="B53" s="88" t="s">
        <v>43</v>
      </c>
      <c r="C53" s="1"/>
      <c r="D53" s="24"/>
      <c r="E53" s="25"/>
      <c r="F53" s="3"/>
      <c r="G53" s="3" t="e">
        <f>E53/E52</f>
        <v>#DIV/0!</v>
      </c>
      <c r="H53" s="100" t="e">
        <f t="shared" si="32"/>
        <v>#DIV/0!</v>
      </c>
      <c r="I53" s="101" t="e">
        <f t="shared" si="33"/>
        <v>#DIV/0!</v>
      </c>
      <c r="J53" s="1"/>
      <c r="K53" s="24"/>
      <c r="L53" s="25"/>
      <c r="M53" s="3"/>
      <c r="N53" s="3" t="e">
        <f>L53/L52</f>
        <v>#DIV/0!</v>
      </c>
      <c r="O53" s="100" t="e">
        <f t="shared" si="34"/>
        <v>#DIV/0!</v>
      </c>
      <c r="P53" s="101" t="e">
        <f t="shared" si="35"/>
        <v>#DIV/0!</v>
      </c>
      <c r="Q53" s="7"/>
      <c r="R53" s="111" t="e">
        <f t="shared" si="36"/>
        <v>#DIV/0!</v>
      </c>
      <c r="S53" s="112" t="e">
        <f t="shared" si="37"/>
        <v>#DIV/0!</v>
      </c>
      <c r="T53" s="113" t="e">
        <f t="shared" si="38"/>
        <v>#DIV/0!</v>
      </c>
    </row>
    <row r="54" spans="1:20" ht="24" customHeight="1" thickBot="1" x14ac:dyDescent="0.3">
      <c r="A54" s="57"/>
      <c r="B54" s="88" t="s">
        <v>46</v>
      </c>
      <c r="C54" s="1"/>
      <c r="D54" s="24"/>
      <c r="E54" s="25"/>
      <c r="F54" s="3" t="e">
        <f>D54/D52</f>
        <v>#DIV/0!</v>
      </c>
      <c r="G54" s="3" t="e">
        <f>E54/E52</f>
        <v>#DIV/0!</v>
      </c>
      <c r="H54" s="100" t="e">
        <f t="shared" si="32"/>
        <v>#DIV/0!</v>
      </c>
      <c r="I54" s="101" t="e">
        <f t="shared" si="33"/>
        <v>#DIV/0!</v>
      </c>
      <c r="J54" s="1"/>
      <c r="K54" s="24"/>
      <c r="L54" s="25"/>
      <c r="M54" s="3" t="e">
        <f>K54/K52</f>
        <v>#DIV/0!</v>
      </c>
      <c r="N54" s="3" t="e">
        <f>L54/L52</f>
        <v>#DIV/0!</v>
      </c>
      <c r="O54" s="100" t="e">
        <f t="shared" si="34"/>
        <v>#DIV/0!</v>
      </c>
      <c r="P54" s="101" t="e">
        <f t="shared" si="35"/>
        <v>#DIV/0!</v>
      </c>
      <c r="Q54" s="7"/>
      <c r="R54" s="77" t="e">
        <f t="shared" si="36"/>
        <v>#DIV/0!</v>
      </c>
      <c r="S54" s="74" t="e">
        <f t="shared" si="37"/>
        <v>#DIV/0!</v>
      </c>
      <c r="T54" s="78" t="e">
        <f t="shared" si="38"/>
        <v>#DIV/0!</v>
      </c>
    </row>
    <row r="55" spans="1:20" ht="24" customHeight="1" thickBot="1" x14ac:dyDescent="0.3">
      <c r="A55" s="86" t="s">
        <v>12</v>
      </c>
      <c r="B55" s="83"/>
      <c r="C55" s="18"/>
      <c r="D55" s="22">
        <f>D45+D50</f>
        <v>0</v>
      </c>
      <c r="E55" s="23">
        <f>E45+E50</f>
        <v>0</v>
      </c>
      <c r="F55" s="19" t="e">
        <f>F45+F50</f>
        <v>#DIV/0!</v>
      </c>
      <c r="G55" s="19" t="e">
        <f>G45+G50</f>
        <v>#DIV/0!</v>
      </c>
      <c r="H55" s="94" t="e">
        <f t="shared" si="32"/>
        <v>#DIV/0!</v>
      </c>
      <c r="I55" s="97" t="e">
        <f t="shared" si="33"/>
        <v>#DIV/0!</v>
      </c>
      <c r="J55" s="11"/>
      <c r="K55" s="22">
        <v>82914.689000000057</v>
      </c>
      <c r="L55" s="23">
        <v>95555.57299999996</v>
      </c>
      <c r="M55" s="19">
        <f>M45+M50</f>
        <v>0</v>
      </c>
      <c r="N55" s="19">
        <f>N45+N50</f>
        <v>0</v>
      </c>
      <c r="O55" s="94">
        <f t="shared" si="34"/>
        <v>0.15245650864106713</v>
      </c>
      <c r="P55" s="97" t="e">
        <f t="shared" si="35"/>
        <v>#DIV/0!</v>
      </c>
      <c r="Q55" s="7"/>
      <c r="R55" s="29" t="e">
        <f t="shared" si="36"/>
        <v>#DIV/0!</v>
      </c>
      <c r="S55" s="74" t="e">
        <f t="shared" si="37"/>
        <v>#DIV/0!</v>
      </c>
      <c r="T55" s="61" t="e">
        <f t="shared" si="38"/>
        <v>#DIV/0!</v>
      </c>
    </row>
    <row r="56" spans="1:20" ht="24" customHeight="1" x14ac:dyDescent="0.25">
      <c r="A56" s="87" t="s">
        <v>45</v>
      </c>
      <c r="B56" s="4"/>
      <c r="C56" s="1"/>
      <c r="D56" s="24">
        <f t="shared" ref="D56:E56" si="39">D46+D51</f>
        <v>0</v>
      </c>
      <c r="E56" s="25">
        <f t="shared" si="39"/>
        <v>0</v>
      </c>
      <c r="F56" s="58" t="e">
        <f>D56/D55</f>
        <v>#DIV/0!</v>
      </c>
      <c r="G56" s="58" t="e">
        <f>E56/E55</f>
        <v>#DIV/0!</v>
      </c>
      <c r="H56" s="95" t="e">
        <f t="shared" si="32"/>
        <v>#DIV/0!</v>
      </c>
      <c r="I56" s="98" t="e">
        <f t="shared" si="33"/>
        <v>#DIV/0!</v>
      </c>
      <c r="J56" s="4"/>
      <c r="K56" s="24">
        <f t="shared" ref="K56:L56" si="40">K46+K51</f>
        <v>0</v>
      </c>
      <c r="L56" s="25">
        <f t="shared" si="40"/>
        <v>0</v>
      </c>
      <c r="M56" s="58">
        <f>K56/K55</f>
        <v>0</v>
      </c>
      <c r="N56" s="58">
        <f>L56/L55</f>
        <v>0</v>
      </c>
      <c r="O56" s="95" t="e">
        <f t="shared" si="34"/>
        <v>#DIV/0!</v>
      </c>
      <c r="P56" s="98" t="e">
        <f t="shared" si="35"/>
        <v>#DIV/0!</v>
      </c>
      <c r="Q56" s="56"/>
      <c r="R56" s="114" t="e">
        <f t="shared" si="36"/>
        <v>#DIV/0!</v>
      </c>
      <c r="S56" s="115" t="e">
        <f t="shared" si="37"/>
        <v>#DIV/0!</v>
      </c>
      <c r="T56" s="116" t="e">
        <f t="shared" si="38"/>
        <v>#DIV/0!</v>
      </c>
    </row>
    <row r="57" spans="1:20" ht="24" customHeight="1" x14ac:dyDescent="0.25">
      <c r="A57" s="91" t="s">
        <v>44</v>
      </c>
      <c r="B57" s="84"/>
      <c r="C57" s="85"/>
      <c r="D57" s="92">
        <f t="shared" ref="D57:E57" si="41">D47+D52</f>
        <v>0</v>
      </c>
      <c r="E57" s="93">
        <f t="shared" si="41"/>
        <v>0</v>
      </c>
      <c r="F57" s="55" t="e">
        <f>D57/D55</f>
        <v>#DIV/0!</v>
      </c>
      <c r="G57" s="55" t="e">
        <f>E57/E55</f>
        <v>#DIV/0!</v>
      </c>
      <c r="H57" s="96" t="e">
        <f t="shared" si="32"/>
        <v>#DIV/0!</v>
      </c>
      <c r="I57" s="99" t="e">
        <f t="shared" si="33"/>
        <v>#DIV/0!</v>
      </c>
      <c r="J57" s="4"/>
      <c r="K57" s="92">
        <f t="shared" ref="K57:L57" si="42">K47+K52</f>
        <v>0</v>
      </c>
      <c r="L57" s="93">
        <f t="shared" si="42"/>
        <v>0</v>
      </c>
      <c r="M57" s="55">
        <f>K57/K55</f>
        <v>0</v>
      </c>
      <c r="N57" s="55">
        <f>L57/L55</f>
        <v>0</v>
      </c>
      <c r="O57" s="96" t="e">
        <f t="shared" si="34"/>
        <v>#DIV/0!</v>
      </c>
      <c r="P57" s="99" t="e">
        <f t="shared" si="35"/>
        <v>#DIV/0!</v>
      </c>
      <c r="Q57" s="56"/>
      <c r="R57" s="53" t="e">
        <f t="shared" si="36"/>
        <v>#DIV/0!</v>
      </c>
      <c r="S57" s="54" t="e">
        <f t="shared" si="37"/>
        <v>#DIV/0!</v>
      </c>
      <c r="T57" s="62" t="e">
        <f t="shared" si="38"/>
        <v>#DIV/0!</v>
      </c>
    </row>
    <row r="58" spans="1:20" ht="24" customHeight="1" x14ac:dyDescent="0.25">
      <c r="A58" s="57"/>
      <c r="B58" s="88" t="s">
        <v>43</v>
      </c>
      <c r="C58" s="1"/>
      <c r="D58" s="24">
        <f t="shared" ref="D58:E58" si="43">D48+D53</f>
        <v>0</v>
      </c>
      <c r="E58" s="25">
        <f t="shared" si="43"/>
        <v>0</v>
      </c>
      <c r="F58" s="3" t="e">
        <f>D58/D57</f>
        <v>#DIV/0!</v>
      </c>
      <c r="G58" s="3" t="e">
        <f>E58/E57</f>
        <v>#DIV/0!</v>
      </c>
      <c r="H58" s="100" t="e">
        <f t="shared" si="32"/>
        <v>#DIV/0!</v>
      </c>
      <c r="I58" s="101" t="e">
        <f t="shared" si="33"/>
        <v>#DIV/0!</v>
      </c>
      <c r="J58" s="1"/>
      <c r="K58" s="24">
        <f t="shared" ref="K58:L58" si="44">K48+K53</f>
        <v>0</v>
      </c>
      <c r="L58" s="25">
        <f t="shared" si="44"/>
        <v>0</v>
      </c>
      <c r="M58" s="3" t="e">
        <f>K58/K57</f>
        <v>#DIV/0!</v>
      </c>
      <c r="N58" s="3" t="e">
        <f>L58/L57</f>
        <v>#DIV/0!</v>
      </c>
      <c r="O58" s="100" t="e">
        <f t="shared" si="34"/>
        <v>#DIV/0!</v>
      </c>
      <c r="P58" s="101" t="e">
        <f t="shared" si="35"/>
        <v>#DIV/0!</v>
      </c>
      <c r="Q58" s="7"/>
      <c r="R58" s="102" t="e">
        <f t="shared" si="36"/>
        <v>#DIV/0!</v>
      </c>
      <c r="S58" s="103" t="e">
        <f t="shared" si="37"/>
        <v>#DIV/0!</v>
      </c>
      <c r="T58" s="104" t="e">
        <f t="shared" si="38"/>
        <v>#DIV/0!</v>
      </c>
    </row>
    <row r="59" spans="1:20" ht="24" customHeight="1" thickBot="1" x14ac:dyDescent="0.3">
      <c r="A59" s="89"/>
      <c r="B59" s="90" t="s">
        <v>46</v>
      </c>
      <c r="C59" s="15"/>
      <c r="D59" s="26">
        <f t="shared" ref="D59:E59" si="45">D49+D54</f>
        <v>0</v>
      </c>
      <c r="E59" s="27">
        <f t="shared" si="45"/>
        <v>0</v>
      </c>
      <c r="F59" s="16" t="e">
        <f>D59/D57</f>
        <v>#DIV/0!</v>
      </c>
      <c r="G59" s="16" t="e">
        <f>E59/E57</f>
        <v>#DIV/0!</v>
      </c>
      <c r="H59" s="109" t="e">
        <f t="shared" si="32"/>
        <v>#DIV/0!</v>
      </c>
      <c r="I59" s="110" t="e">
        <f t="shared" si="33"/>
        <v>#DIV/0!</v>
      </c>
      <c r="J59" s="1"/>
      <c r="K59" s="26">
        <f t="shared" ref="K59:L59" si="46">K49+K54</f>
        <v>0</v>
      </c>
      <c r="L59" s="27">
        <f t="shared" si="46"/>
        <v>0</v>
      </c>
      <c r="M59" s="16" t="e">
        <f>K59/K57</f>
        <v>#DIV/0!</v>
      </c>
      <c r="N59" s="16" t="e">
        <f>L59/L57</f>
        <v>#DIV/0!</v>
      </c>
      <c r="O59" s="109" t="e">
        <f t="shared" si="34"/>
        <v>#DIV/0!</v>
      </c>
      <c r="P59" s="110" t="e">
        <f t="shared" si="35"/>
        <v>#DIV/0!</v>
      </c>
      <c r="Q59" s="7"/>
      <c r="R59" s="77" t="e">
        <f t="shared" si="36"/>
        <v>#DIV/0!</v>
      </c>
      <c r="S59" s="74" t="e">
        <f t="shared" si="37"/>
        <v>#DIV/0!</v>
      </c>
      <c r="T59" s="78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>
    <pageSetUpPr fitToPage="1"/>
  </sheetPr>
  <dimension ref="A1:AK36"/>
  <sheetViews>
    <sheetView showGridLines="0" tabSelected="1" workbookViewId="0">
      <selection activeCell="T30" sqref="T30:U30"/>
    </sheetView>
  </sheetViews>
  <sheetFormatPr defaultRowHeight="15" x14ac:dyDescent="0.25"/>
  <cols>
    <col min="1" max="1" width="19.42578125" bestFit="1" customWidth="1"/>
    <col min="17" max="17" width="18.5703125" customWidth="1"/>
    <col min="18" max="19" width="9.140625" customWidth="1"/>
    <col min="20" max="21" width="9.7109375" customWidth="1"/>
    <col min="261" max="261" width="19.42578125" bestFit="1" customWidth="1"/>
    <col min="271" max="271" width="18.5703125" customWidth="1"/>
    <col min="272" max="273" width="9.140625" customWidth="1"/>
    <col min="274" max="274" width="0" hidden="1" customWidth="1"/>
    <col min="275" max="276" width="9.85546875" customWidth="1"/>
    <col min="517" max="517" width="19.42578125" bestFit="1" customWidth="1"/>
    <col min="527" max="527" width="18.5703125" customWidth="1"/>
    <col min="528" max="529" width="9.140625" customWidth="1"/>
    <col min="530" max="530" width="0" hidden="1" customWidth="1"/>
    <col min="531" max="532" width="9.85546875" customWidth="1"/>
    <col min="773" max="773" width="19.42578125" bestFit="1" customWidth="1"/>
    <col min="783" max="783" width="18.5703125" customWidth="1"/>
    <col min="784" max="785" width="9.140625" customWidth="1"/>
    <col min="786" max="786" width="0" hidden="1" customWidth="1"/>
    <col min="787" max="788" width="9.85546875" customWidth="1"/>
    <col min="1029" max="1029" width="19.42578125" bestFit="1" customWidth="1"/>
    <col min="1039" max="1039" width="18.5703125" customWidth="1"/>
    <col min="1040" max="1041" width="9.140625" customWidth="1"/>
    <col min="1042" max="1042" width="0" hidden="1" customWidth="1"/>
    <col min="1043" max="1044" width="9.85546875" customWidth="1"/>
    <col min="1285" max="1285" width="19.42578125" bestFit="1" customWidth="1"/>
    <col min="1295" max="1295" width="18.5703125" customWidth="1"/>
    <col min="1296" max="1297" width="9.140625" customWidth="1"/>
    <col min="1298" max="1298" width="0" hidden="1" customWidth="1"/>
    <col min="1299" max="1300" width="9.85546875" customWidth="1"/>
    <col min="1541" max="1541" width="19.42578125" bestFit="1" customWidth="1"/>
    <col min="1551" max="1551" width="18.5703125" customWidth="1"/>
    <col min="1552" max="1553" width="9.140625" customWidth="1"/>
    <col min="1554" max="1554" width="0" hidden="1" customWidth="1"/>
    <col min="1555" max="1556" width="9.85546875" customWidth="1"/>
    <col min="1797" max="1797" width="19.42578125" bestFit="1" customWidth="1"/>
    <col min="1807" max="1807" width="18.5703125" customWidth="1"/>
    <col min="1808" max="1809" width="9.140625" customWidth="1"/>
    <col min="1810" max="1810" width="0" hidden="1" customWidth="1"/>
    <col min="1811" max="1812" width="9.85546875" customWidth="1"/>
    <col min="2053" max="2053" width="19.42578125" bestFit="1" customWidth="1"/>
    <col min="2063" max="2063" width="18.5703125" customWidth="1"/>
    <col min="2064" max="2065" width="9.140625" customWidth="1"/>
    <col min="2066" max="2066" width="0" hidden="1" customWidth="1"/>
    <col min="2067" max="2068" width="9.85546875" customWidth="1"/>
    <col min="2309" max="2309" width="19.42578125" bestFit="1" customWidth="1"/>
    <col min="2319" max="2319" width="18.5703125" customWidth="1"/>
    <col min="2320" max="2321" width="9.140625" customWidth="1"/>
    <col min="2322" max="2322" width="0" hidden="1" customWidth="1"/>
    <col min="2323" max="2324" width="9.85546875" customWidth="1"/>
    <col min="2565" max="2565" width="19.42578125" bestFit="1" customWidth="1"/>
    <col min="2575" max="2575" width="18.5703125" customWidth="1"/>
    <col min="2576" max="2577" width="9.140625" customWidth="1"/>
    <col min="2578" max="2578" width="0" hidden="1" customWidth="1"/>
    <col min="2579" max="2580" width="9.85546875" customWidth="1"/>
    <col min="2821" max="2821" width="19.42578125" bestFit="1" customWidth="1"/>
    <col min="2831" max="2831" width="18.5703125" customWidth="1"/>
    <col min="2832" max="2833" width="9.140625" customWidth="1"/>
    <col min="2834" max="2834" width="0" hidden="1" customWidth="1"/>
    <col min="2835" max="2836" width="9.85546875" customWidth="1"/>
    <col min="3077" max="3077" width="19.42578125" bestFit="1" customWidth="1"/>
    <col min="3087" max="3087" width="18.5703125" customWidth="1"/>
    <col min="3088" max="3089" width="9.140625" customWidth="1"/>
    <col min="3090" max="3090" width="0" hidden="1" customWidth="1"/>
    <col min="3091" max="3092" width="9.85546875" customWidth="1"/>
    <col min="3333" max="3333" width="19.42578125" bestFit="1" customWidth="1"/>
    <col min="3343" max="3343" width="18.5703125" customWidth="1"/>
    <col min="3344" max="3345" width="9.140625" customWidth="1"/>
    <col min="3346" max="3346" width="0" hidden="1" customWidth="1"/>
    <col min="3347" max="3348" width="9.85546875" customWidth="1"/>
    <col min="3589" max="3589" width="19.42578125" bestFit="1" customWidth="1"/>
    <col min="3599" max="3599" width="18.5703125" customWidth="1"/>
    <col min="3600" max="3601" width="9.140625" customWidth="1"/>
    <col min="3602" max="3602" width="0" hidden="1" customWidth="1"/>
    <col min="3603" max="3604" width="9.85546875" customWidth="1"/>
    <col min="3845" max="3845" width="19.42578125" bestFit="1" customWidth="1"/>
    <col min="3855" max="3855" width="18.5703125" customWidth="1"/>
    <col min="3856" max="3857" width="9.140625" customWidth="1"/>
    <col min="3858" max="3858" width="0" hidden="1" customWidth="1"/>
    <col min="3859" max="3860" width="9.85546875" customWidth="1"/>
    <col min="4101" max="4101" width="19.42578125" bestFit="1" customWidth="1"/>
    <col min="4111" max="4111" width="18.5703125" customWidth="1"/>
    <col min="4112" max="4113" width="9.140625" customWidth="1"/>
    <col min="4114" max="4114" width="0" hidden="1" customWidth="1"/>
    <col min="4115" max="4116" width="9.85546875" customWidth="1"/>
    <col min="4357" max="4357" width="19.42578125" bestFit="1" customWidth="1"/>
    <col min="4367" max="4367" width="18.5703125" customWidth="1"/>
    <col min="4368" max="4369" width="9.140625" customWidth="1"/>
    <col min="4370" max="4370" width="0" hidden="1" customWidth="1"/>
    <col min="4371" max="4372" width="9.85546875" customWidth="1"/>
    <col min="4613" max="4613" width="19.42578125" bestFit="1" customWidth="1"/>
    <col min="4623" max="4623" width="18.5703125" customWidth="1"/>
    <col min="4624" max="4625" width="9.140625" customWidth="1"/>
    <col min="4626" max="4626" width="0" hidden="1" customWidth="1"/>
    <col min="4627" max="4628" width="9.85546875" customWidth="1"/>
    <col min="4869" max="4869" width="19.42578125" bestFit="1" customWidth="1"/>
    <col min="4879" max="4879" width="18.5703125" customWidth="1"/>
    <col min="4880" max="4881" width="9.140625" customWidth="1"/>
    <col min="4882" max="4882" width="0" hidden="1" customWidth="1"/>
    <col min="4883" max="4884" width="9.85546875" customWidth="1"/>
    <col min="5125" max="5125" width="19.42578125" bestFit="1" customWidth="1"/>
    <col min="5135" max="5135" width="18.5703125" customWidth="1"/>
    <col min="5136" max="5137" width="9.140625" customWidth="1"/>
    <col min="5138" max="5138" width="0" hidden="1" customWidth="1"/>
    <col min="5139" max="5140" width="9.85546875" customWidth="1"/>
    <col min="5381" max="5381" width="19.42578125" bestFit="1" customWidth="1"/>
    <col min="5391" max="5391" width="18.5703125" customWidth="1"/>
    <col min="5392" max="5393" width="9.140625" customWidth="1"/>
    <col min="5394" max="5394" width="0" hidden="1" customWidth="1"/>
    <col min="5395" max="5396" width="9.85546875" customWidth="1"/>
    <col min="5637" max="5637" width="19.42578125" bestFit="1" customWidth="1"/>
    <col min="5647" max="5647" width="18.5703125" customWidth="1"/>
    <col min="5648" max="5649" width="9.140625" customWidth="1"/>
    <col min="5650" max="5650" width="0" hidden="1" customWidth="1"/>
    <col min="5651" max="5652" width="9.85546875" customWidth="1"/>
    <col min="5893" max="5893" width="19.42578125" bestFit="1" customWidth="1"/>
    <col min="5903" max="5903" width="18.5703125" customWidth="1"/>
    <col min="5904" max="5905" width="9.140625" customWidth="1"/>
    <col min="5906" max="5906" width="0" hidden="1" customWidth="1"/>
    <col min="5907" max="5908" width="9.85546875" customWidth="1"/>
    <col min="6149" max="6149" width="19.42578125" bestFit="1" customWidth="1"/>
    <col min="6159" max="6159" width="18.5703125" customWidth="1"/>
    <col min="6160" max="6161" width="9.140625" customWidth="1"/>
    <col min="6162" max="6162" width="0" hidden="1" customWidth="1"/>
    <col min="6163" max="6164" width="9.85546875" customWidth="1"/>
    <col min="6405" max="6405" width="19.42578125" bestFit="1" customWidth="1"/>
    <col min="6415" max="6415" width="18.5703125" customWidth="1"/>
    <col min="6416" max="6417" width="9.140625" customWidth="1"/>
    <col min="6418" max="6418" width="0" hidden="1" customWidth="1"/>
    <col min="6419" max="6420" width="9.85546875" customWidth="1"/>
    <col min="6661" max="6661" width="19.42578125" bestFit="1" customWidth="1"/>
    <col min="6671" max="6671" width="18.5703125" customWidth="1"/>
    <col min="6672" max="6673" width="9.140625" customWidth="1"/>
    <col min="6674" max="6674" width="0" hidden="1" customWidth="1"/>
    <col min="6675" max="6676" width="9.85546875" customWidth="1"/>
    <col min="6917" max="6917" width="19.42578125" bestFit="1" customWidth="1"/>
    <col min="6927" max="6927" width="18.5703125" customWidth="1"/>
    <col min="6928" max="6929" width="9.140625" customWidth="1"/>
    <col min="6930" max="6930" width="0" hidden="1" customWidth="1"/>
    <col min="6931" max="6932" width="9.85546875" customWidth="1"/>
    <col min="7173" max="7173" width="19.42578125" bestFit="1" customWidth="1"/>
    <col min="7183" max="7183" width="18.5703125" customWidth="1"/>
    <col min="7184" max="7185" width="9.140625" customWidth="1"/>
    <col min="7186" max="7186" width="0" hidden="1" customWidth="1"/>
    <col min="7187" max="7188" width="9.85546875" customWidth="1"/>
    <col min="7429" max="7429" width="19.42578125" bestFit="1" customWidth="1"/>
    <col min="7439" max="7439" width="18.5703125" customWidth="1"/>
    <col min="7440" max="7441" width="9.140625" customWidth="1"/>
    <col min="7442" max="7442" width="0" hidden="1" customWidth="1"/>
    <col min="7443" max="7444" width="9.85546875" customWidth="1"/>
    <col min="7685" max="7685" width="19.42578125" bestFit="1" customWidth="1"/>
    <col min="7695" max="7695" width="18.5703125" customWidth="1"/>
    <col min="7696" max="7697" width="9.140625" customWidth="1"/>
    <col min="7698" max="7698" width="0" hidden="1" customWidth="1"/>
    <col min="7699" max="7700" width="9.85546875" customWidth="1"/>
    <col min="7941" max="7941" width="19.42578125" bestFit="1" customWidth="1"/>
    <col min="7951" max="7951" width="18.5703125" customWidth="1"/>
    <col min="7952" max="7953" width="9.140625" customWidth="1"/>
    <col min="7954" max="7954" width="0" hidden="1" customWidth="1"/>
    <col min="7955" max="7956" width="9.85546875" customWidth="1"/>
    <col min="8197" max="8197" width="19.42578125" bestFit="1" customWidth="1"/>
    <col min="8207" max="8207" width="18.5703125" customWidth="1"/>
    <col min="8208" max="8209" width="9.140625" customWidth="1"/>
    <col min="8210" max="8210" width="0" hidden="1" customWidth="1"/>
    <col min="8211" max="8212" width="9.85546875" customWidth="1"/>
    <col min="8453" max="8453" width="19.42578125" bestFit="1" customWidth="1"/>
    <col min="8463" max="8463" width="18.5703125" customWidth="1"/>
    <col min="8464" max="8465" width="9.140625" customWidth="1"/>
    <col min="8466" max="8466" width="0" hidden="1" customWidth="1"/>
    <col min="8467" max="8468" width="9.85546875" customWidth="1"/>
    <col min="8709" max="8709" width="19.42578125" bestFit="1" customWidth="1"/>
    <col min="8719" max="8719" width="18.5703125" customWidth="1"/>
    <col min="8720" max="8721" width="9.140625" customWidth="1"/>
    <col min="8722" max="8722" width="0" hidden="1" customWidth="1"/>
    <col min="8723" max="8724" width="9.85546875" customWidth="1"/>
    <col min="8965" max="8965" width="19.42578125" bestFit="1" customWidth="1"/>
    <col min="8975" max="8975" width="18.5703125" customWidth="1"/>
    <col min="8976" max="8977" width="9.140625" customWidth="1"/>
    <col min="8978" max="8978" width="0" hidden="1" customWidth="1"/>
    <col min="8979" max="8980" width="9.85546875" customWidth="1"/>
    <col min="9221" max="9221" width="19.42578125" bestFit="1" customWidth="1"/>
    <col min="9231" max="9231" width="18.5703125" customWidth="1"/>
    <col min="9232" max="9233" width="9.140625" customWidth="1"/>
    <col min="9234" max="9234" width="0" hidden="1" customWidth="1"/>
    <col min="9235" max="9236" width="9.85546875" customWidth="1"/>
    <col min="9477" max="9477" width="19.42578125" bestFit="1" customWidth="1"/>
    <col min="9487" max="9487" width="18.5703125" customWidth="1"/>
    <col min="9488" max="9489" width="9.140625" customWidth="1"/>
    <col min="9490" max="9490" width="0" hidden="1" customWidth="1"/>
    <col min="9491" max="9492" width="9.85546875" customWidth="1"/>
    <col min="9733" max="9733" width="19.42578125" bestFit="1" customWidth="1"/>
    <col min="9743" max="9743" width="18.5703125" customWidth="1"/>
    <col min="9744" max="9745" width="9.140625" customWidth="1"/>
    <col min="9746" max="9746" width="0" hidden="1" customWidth="1"/>
    <col min="9747" max="9748" width="9.85546875" customWidth="1"/>
    <col min="9989" max="9989" width="19.42578125" bestFit="1" customWidth="1"/>
    <col min="9999" max="9999" width="18.5703125" customWidth="1"/>
    <col min="10000" max="10001" width="9.140625" customWidth="1"/>
    <col min="10002" max="10002" width="0" hidden="1" customWidth="1"/>
    <col min="10003" max="10004" width="9.85546875" customWidth="1"/>
    <col min="10245" max="10245" width="19.42578125" bestFit="1" customWidth="1"/>
    <col min="10255" max="10255" width="18.5703125" customWidth="1"/>
    <col min="10256" max="10257" width="9.140625" customWidth="1"/>
    <col min="10258" max="10258" width="0" hidden="1" customWidth="1"/>
    <col min="10259" max="10260" width="9.85546875" customWidth="1"/>
    <col min="10501" max="10501" width="19.42578125" bestFit="1" customWidth="1"/>
    <col min="10511" max="10511" width="18.5703125" customWidth="1"/>
    <col min="10512" max="10513" width="9.140625" customWidth="1"/>
    <col min="10514" max="10514" width="0" hidden="1" customWidth="1"/>
    <col min="10515" max="10516" width="9.85546875" customWidth="1"/>
    <col min="10757" max="10757" width="19.42578125" bestFit="1" customWidth="1"/>
    <col min="10767" max="10767" width="18.5703125" customWidth="1"/>
    <col min="10768" max="10769" width="9.140625" customWidth="1"/>
    <col min="10770" max="10770" width="0" hidden="1" customWidth="1"/>
    <col min="10771" max="10772" width="9.85546875" customWidth="1"/>
    <col min="11013" max="11013" width="19.42578125" bestFit="1" customWidth="1"/>
    <col min="11023" max="11023" width="18.5703125" customWidth="1"/>
    <col min="11024" max="11025" width="9.140625" customWidth="1"/>
    <col min="11026" max="11026" width="0" hidden="1" customWidth="1"/>
    <col min="11027" max="11028" width="9.85546875" customWidth="1"/>
    <col min="11269" max="11269" width="19.42578125" bestFit="1" customWidth="1"/>
    <col min="11279" max="11279" width="18.5703125" customWidth="1"/>
    <col min="11280" max="11281" width="9.140625" customWidth="1"/>
    <col min="11282" max="11282" width="0" hidden="1" customWidth="1"/>
    <col min="11283" max="11284" width="9.85546875" customWidth="1"/>
    <col min="11525" max="11525" width="19.42578125" bestFit="1" customWidth="1"/>
    <col min="11535" max="11535" width="18.5703125" customWidth="1"/>
    <col min="11536" max="11537" width="9.140625" customWidth="1"/>
    <col min="11538" max="11538" width="0" hidden="1" customWidth="1"/>
    <col min="11539" max="11540" width="9.85546875" customWidth="1"/>
    <col min="11781" max="11781" width="19.42578125" bestFit="1" customWidth="1"/>
    <col min="11791" max="11791" width="18.5703125" customWidth="1"/>
    <col min="11792" max="11793" width="9.140625" customWidth="1"/>
    <col min="11794" max="11794" width="0" hidden="1" customWidth="1"/>
    <col min="11795" max="11796" width="9.85546875" customWidth="1"/>
    <col min="12037" max="12037" width="19.42578125" bestFit="1" customWidth="1"/>
    <col min="12047" max="12047" width="18.5703125" customWidth="1"/>
    <col min="12048" max="12049" width="9.140625" customWidth="1"/>
    <col min="12050" max="12050" width="0" hidden="1" customWidth="1"/>
    <col min="12051" max="12052" width="9.85546875" customWidth="1"/>
    <col min="12293" max="12293" width="19.42578125" bestFit="1" customWidth="1"/>
    <col min="12303" max="12303" width="18.5703125" customWidth="1"/>
    <col min="12304" max="12305" width="9.140625" customWidth="1"/>
    <col min="12306" max="12306" width="0" hidden="1" customWidth="1"/>
    <col min="12307" max="12308" width="9.85546875" customWidth="1"/>
    <col min="12549" max="12549" width="19.42578125" bestFit="1" customWidth="1"/>
    <col min="12559" max="12559" width="18.5703125" customWidth="1"/>
    <col min="12560" max="12561" width="9.140625" customWidth="1"/>
    <col min="12562" max="12562" width="0" hidden="1" customWidth="1"/>
    <col min="12563" max="12564" width="9.85546875" customWidth="1"/>
    <col min="12805" max="12805" width="19.42578125" bestFit="1" customWidth="1"/>
    <col min="12815" max="12815" width="18.5703125" customWidth="1"/>
    <col min="12816" max="12817" width="9.140625" customWidth="1"/>
    <col min="12818" max="12818" width="0" hidden="1" customWidth="1"/>
    <col min="12819" max="12820" width="9.85546875" customWidth="1"/>
    <col min="13061" max="13061" width="19.42578125" bestFit="1" customWidth="1"/>
    <col min="13071" max="13071" width="18.5703125" customWidth="1"/>
    <col min="13072" max="13073" width="9.140625" customWidth="1"/>
    <col min="13074" max="13074" width="0" hidden="1" customWidth="1"/>
    <col min="13075" max="13076" width="9.85546875" customWidth="1"/>
    <col min="13317" max="13317" width="19.42578125" bestFit="1" customWidth="1"/>
    <col min="13327" max="13327" width="18.5703125" customWidth="1"/>
    <col min="13328" max="13329" width="9.140625" customWidth="1"/>
    <col min="13330" max="13330" width="0" hidden="1" customWidth="1"/>
    <col min="13331" max="13332" width="9.85546875" customWidth="1"/>
    <col min="13573" max="13573" width="19.42578125" bestFit="1" customWidth="1"/>
    <col min="13583" max="13583" width="18.5703125" customWidth="1"/>
    <col min="13584" max="13585" width="9.140625" customWidth="1"/>
    <col min="13586" max="13586" width="0" hidden="1" customWidth="1"/>
    <col min="13587" max="13588" width="9.85546875" customWidth="1"/>
    <col min="13829" max="13829" width="19.42578125" bestFit="1" customWidth="1"/>
    <col min="13839" max="13839" width="18.5703125" customWidth="1"/>
    <col min="13840" max="13841" width="9.140625" customWidth="1"/>
    <col min="13842" max="13842" width="0" hidden="1" customWidth="1"/>
    <col min="13843" max="13844" width="9.85546875" customWidth="1"/>
    <col min="14085" max="14085" width="19.42578125" bestFit="1" customWidth="1"/>
    <col min="14095" max="14095" width="18.5703125" customWidth="1"/>
    <col min="14096" max="14097" width="9.140625" customWidth="1"/>
    <col min="14098" max="14098" width="0" hidden="1" customWidth="1"/>
    <col min="14099" max="14100" width="9.85546875" customWidth="1"/>
    <col min="14341" max="14341" width="19.42578125" bestFit="1" customWidth="1"/>
    <col min="14351" max="14351" width="18.5703125" customWidth="1"/>
    <col min="14352" max="14353" width="9.140625" customWidth="1"/>
    <col min="14354" max="14354" width="0" hidden="1" customWidth="1"/>
    <col min="14355" max="14356" width="9.85546875" customWidth="1"/>
    <col min="14597" max="14597" width="19.42578125" bestFit="1" customWidth="1"/>
    <col min="14607" max="14607" width="18.5703125" customWidth="1"/>
    <col min="14608" max="14609" width="9.140625" customWidth="1"/>
    <col min="14610" max="14610" width="0" hidden="1" customWidth="1"/>
    <col min="14611" max="14612" width="9.85546875" customWidth="1"/>
    <col min="14853" max="14853" width="19.42578125" bestFit="1" customWidth="1"/>
    <col min="14863" max="14863" width="18.5703125" customWidth="1"/>
    <col min="14864" max="14865" width="9.140625" customWidth="1"/>
    <col min="14866" max="14866" width="0" hidden="1" customWidth="1"/>
    <col min="14867" max="14868" width="9.85546875" customWidth="1"/>
    <col min="15109" max="15109" width="19.42578125" bestFit="1" customWidth="1"/>
    <col min="15119" max="15119" width="18.5703125" customWidth="1"/>
    <col min="15120" max="15121" width="9.140625" customWidth="1"/>
    <col min="15122" max="15122" width="0" hidden="1" customWidth="1"/>
    <col min="15123" max="15124" width="9.85546875" customWidth="1"/>
    <col min="15365" max="15365" width="19.42578125" bestFit="1" customWidth="1"/>
    <col min="15375" max="15375" width="18.5703125" customWidth="1"/>
    <col min="15376" max="15377" width="9.140625" customWidth="1"/>
    <col min="15378" max="15378" width="0" hidden="1" customWidth="1"/>
    <col min="15379" max="15380" width="9.85546875" customWidth="1"/>
    <col min="15621" max="15621" width="19.42578125" bestFit="1" customWidth="1"/>
    <col min="15631" max="15631" width="18.5703125" customWidth="1"/>
    <col min="15632" max="15633" width="9.140625" customWidth="1"/>
    <col min="15634" max="15634" width="0" hidden="1" customWidth="1"/>
    <col min="15635" max="15636" width="9.85546875" customWidth="1"/>
    <col min="15877" max="15877" width="19.42578125" bestFit="1" customWidth="1"/>
    <col min="15887" max="15887" width="18.5703125" customWidth="1"/>
    <col min="15888" max="15889" width="9.140625" customWidth="1"/>
    <col min="15890" max="15890" width="0" hidden="1" customWidth="1"/>
    <col min="15891" max="15892" width="9.85546875" customWidth="1"/>
    <col min="16133" max="16133" width="19.42578125" bestFit="1" customWidth="1"/>
    <col min="16143" max="16143" width="18.5703125" customWidth="1"/>
    <col min="16144" max="16145" width="9.140625" customWidth="1"/>
    <col min="16146" max="16146" width="0" hidden="1" customWidth="1"/>
    <col min="16147" max="16148" width="9.85546875" customWidth="1"/>
  </cols>
  <sheetData>
    <row r="1" spans="1:37" ht="15.75" x14ac:dyDescent="0.25">
      <c r="A1" s="5" t="s">
        <v>49</v>
      </c>
    </row>
    <row r="2" spans="1:37" ht="15.75" thickBot="1" x14ac:dyDescent="0.3"/>
    <row r="3" spans="1:37" ht="22.5" customHeight="1" x14ac:dyDescent="0.25">
      <c r="A3" s="427" t="s">
        <v>3</v>
      </c>
      <c r="B3" s="429">
        <v>2007</v>
      </c>
      <c r="C3" s="415">
        <v>2008</v>
      </c>
      <c r="D3" s="415">
        <v>2009</v>
      </c>
      <c r="E3" s="415">
        <v>2010</v>
      </c>
      <c r="F3" s="415">
        <v>2011</v>
      </c>
      <c r="G3" s="415">
        <v>2012</v>
      </c>
      <c r="H3" s="415">
        <v>2013</v>
      </c>
      <c r="I3" s="415">
        <v>2014</v>
      </c>
      <c r="J3" s="415">
        <v>2015</v>
      </c>
      <c r="K3" s="415">
        <v>2016</v>
      </c>
      <c r="L3" s="419">
        <v>2017</v>
      </c>
      <c r="M3" s="415">
        <v>2018</v>
      </c>
      <c r="N3" s="415">
        <v>2019</v>
      </c>
      <c r="O3" s="421">
        <v>2020</v>
      </c>
      <c r="P3" s="423">
        <v>2021</v>
      </c>
      <c r="Q3" s="379" t="s">
        <v>50</v>
      </c>
      <c r="R3" s="425" t="s">
        <v>154</v>
      </c>
      <c r="S3" s="426"/>
      <c r="T3" s="413" t="s">
        <v>108</v>
      </c>
      <c r="U3" s="414"/>
    </row>
    <row r="4" spans="1:37" ht="31.5" customHeight="1" thickBot="1" x14ac:dyDescent="0.3">
      <c r="A4" s="428"/>
      <c r="B4" s="430"/>
      <c r="C4" s="416"/>
      <c r="D4" s="416"/>
      <c r="E4" s="416"/>
      <c r="F4" s="416"/>
      <c r="G4" s="416"/>
      <c r="H4" s="416"/>
      <c r="I4" s="416"/>
      <c r="J4" s="416"/>
      <c r="K4" s="416"/>
      <c r="L4" s="420"/>
      <c r="M4" s="416"/>
      <c r="N4" s="416"/>
      <c r="O4" s="422"/>
      <c r="P4" s="424"/>
      <c r="Q4" s="202" t="s">
        <v>133</v>
      </c>
      <c r="R4" s="145">
        <v>2021</v>
      </c>
      <c r="S4" s="329">
        <v>2022</v>
      </c>
      <c r="T4" s="377" t="s">
        <v>155</v>
      </c>
      <c r="U4" s="328" t="s">
        <v>156</v>
      </c>
    </row>
    <row r="5" spans="1:37" ht="3" customHeight="1" thickBot="1" x14ac:dyDescent="0.3">
      <c r="A5" s="119"/>
      <c r="B5" s="119">
        <v>2007</v>
      </c>
      <c r="C5" s="119">
        <v>2008</v>
      </c>
      <c r="D5" s="119">
        <v>2009</v>
      </c>
      <c r="E5" s="119">
        <v>2010</v>
      </c>
      <c r="F5" s="119">
        <v>2011</v>
      </c>
      <c r="G5" s="119"/>
      <c r="H5" s="119"/>
      <c r="I5" s="119"/>
      <c r="J5" s="119"/>
      <c r="K5" s="119"/>
      <c r="L5" s="119"/>
      <c r="M5" s="119"/>
      <c r="N5" s="119"/>
      <c r="O5" s="381"/>
      <c r="P5" s="119"/>
      <c r="Q5" s="203"/>
      <c r="R5" s="119"/>
      <c r="S5" s="119"/>
      <c r="T5" s="119"/>
      <c r="U5" s="119"/>
    </row>
    <row r="6" spans="1:37" ht="27.95" customHeight="1" x14ac:dyDescent="0.25">
      <c r="A6" s="129" t="s">
        <v>51</v>
      </c>
      <c r="B6" s="133">
        <v>595986.61599999934</v>
      </c>
      <c r="C6" s="174">
        <v>575965.5770000004</v>
      </c>
      <c r="D6" s="174">
        <v>544011.29100000043</v>
      </c>
      <c r="E6" s="174">
        <v>614380.20499999926</v>
      </c>
      <c r="F6" s="174">
        <v>656918.26000000106</v>
      </c>
      <c r="G6" s="174">
        <v>703504.83500000078</v>
      </c>
      <c r="H6" s="174">
        <v>720793.56200000143</v>
      </c>
      <c r="I6" s="174">
        <v>726284.80299999879</v>
      </c>
      <c r="J6" s="174">
        <f>SUM('[1]2'!T7:T18)</f>
        <v>735533.90500000014</v>
      </c>
      <c r="K6" s="174">
        <v>723973.625</v>
      </c>
      <c r="L6" s="382">
        <v>778040.99999999534</v>
      </c>
      <c r="M6" s="174">
        <v>800341.53700000001</v>
      </c>
      <c r="N6" s="174">
        <v>819402.33799999987</v>
      </c>
      <c r="O6" s="174">
        <v>856189.67600000137</v>
      </c>
      <c r="P6" s="383">
        <v>925952.67900000024</v>
      </c>
      <c r="Q6" s="118"/>
      <c r="R6" s="133">
        <v>207748.57199999984</v>
      </c>
      <c r="S6" s="167">
        <v>212906.96799999985</v>
      </c>
      <c r="T6" s="130">
        <v>878516.08999999985</v>
      </c>
      <c r="U6" s="167">
        <v>931111.07499999995</v>
      </c>
      <c r="AB6" s="119"/>
      <c r="AC6" s="119" t="s">
        <v>52</v>
      </c>
      <c r="AD6" s="119"/>
      <c r="AE6" s="119"/>
      <c r="AF6" s="119" t="s">
        <v>53</v>
      </c>
      <c r="AG6" s="119"/>
      <c r="AH6" s="119"/>
      <c r="AI6" s="119" t="s">
        <v>54</v>
      </c>
      <c r="AJ6" s="119"/>
      <c r="AK6" s="119"/>
    </row>
    <row r="7" spans="1:37" ht="27.95" customHeight="1" thickBot="1" x14ac:dyDescent="0.3">
      <c r="A7" s="132" t="s">
        <v>55</v>
      </c>
      <c r="B7" s="384"/>
      <c r="C7" s="385">
        <f t="shared" ref="C7:P7" si="0">(C6-B6)/B6</f>
        <v>-3.3593101694751756E-2</v>
      </c>
      <c r="D7" s="385">
        <f t="shared" si="0"/>
        <v>-5.547950654696842E-2</v>
      </c>
      <c r="E7" s="385">
        <f t="shared" si="0"/>
        <v>0.12935193655750571</v>
      </c>
      <c r="F7" s="385">
        <f t="shared" si="0"/>
        <v>6.9237346278111039E-2</v>
      </c>
      <c r="G7" s="385">
        <f t="shared" si="0"/>
        <v>7.0916851968766473E-2</v>
      </c>
      <c r="H7" s="385">
        <f t="shared" si="0"/>
        <v>2.4575136004574345E-2</v>
      </c>
      <c r="I7" s="385">
        <f t="shared" si="0"/>
        <v>7.6183269239540599E-3</v>
      </c>
      <c r="J7" s="385">
        <f t="shared" si="0"/>
        <v>1.2734814169037992E-2</v>
      </c>
      <c r="K7" s="385">
        <f t="shared" si="0"/>
        <v>-1.5716855363724046E-2</v>
      </c>
      <c r="L7" s="386">
        <f t="shared" si="0"/>
        <v>7.4681415362328071E-2</v>
      </c>
      <c r="M7" s="385">
        <f t="shared" si="0"/>
        <v>2.8662418818551721E-2</v>
      </c>
      <c r="N7" s="385">
        <f t="shared" si="0"/>
        <v>2.3815833764479301E-2</v>
      </c>
      <c r="O7" s="385">
        <f t="shared" si="0"/>
        <v>4.4895329551770828E-2</v>
      </c>
      <c r="P7" s="387">
        <f t="shared" si="0"/>
        <v>8.1480780433982658E-2</v>
      </c>
      <c r="R7" s="136"/>
      <c r="S7" s="388">
        <f>(S6-R6)/R6</f>
        <v>2.482999498066351E-2</v>
      </c>
      <c r="U7" s="388">
        <f>(U6-T6)/T6</f>
        <v>5.9867981473168137E-2</v>
      </c>
      <c r="AB7" s="119"/>
      <c r="AC7" s="119">
        <v>2012</v>
      </c>
      <c r="AD7" s="119">
        <v>2013</v>
      </c>
      <c r="AE7" s="119"/>
      <c r="AF7" s="119">
        <v>2012</v>
      </c>
      <c r="AG7" s="119">
        <v>2013</v>
      </c>
      <c r="AH7" s="119"/>
      <c r="AI7" s="119">
        <v>2012</v>
      </c>
      <c r="AJ7" s="119">
        <v>2013</v>
      </c>
      <c r="AK7" s="119"/>
    </row>
    <row r="8" spans="1:37" ht="27.95" customHeight="1" x14ac:dyDescent="0.25">
      <c r="A8" s="129" t="s">
        <v>56</v>
      </c>
      <c r="B8" s="133">
        <v>63256.660999999986</v>
      </c>
      <c r="C8" s="174">
        <v>80362.627999999997</v>
      </c>
      <c r="D8" s="174">
        <v>79098.747999999992</v>
      </c>
      <c r="E8" s="174">
        <v>89493.365000000005</v>
      </c>
      <c r="F8" s="174">
        <v>81914.569000000003</v>
      </c>
      <c r="G8" s="174">
        <v>86371.3</v>
      </c>
      <c r="H8" s="174">
        <v>122399.001</v>
      </c>
      <c r="I8" s="174">
        <v>125153.99099999999</v>
      </c>
      <c r="J8" s="174">
        <v>116754.90900000001</v>
      </c>
      <c r="K8" s="174">
        <v>110190.53600000002</v>
      </c>
      <c r="L8" s="382">
        <v>137205.92600000018</v>
      </c>
      <c r="M8" s="174">
        <v>154727.05100000001</v>
      </c>
      <c r="N8" s="174">
        <v>169208.33799999999</v>
      </c>
      <c r="O8" s="174">
        <v>166254.71299999979</v>
      </c>
      <c r="P8" s="383">
        <v>167736.79199999999</v>
      </c>
      <c r="Q8" s="118"/>
      <c r="R8" s="133">
        <v>41268.688000000002</v>
      </c>
      <c r="S8" s="167">
        <v>42720.59</v>
      </c>
      <c r="T8" s="130">
        <v>166976.307</v>
      </c>
      <c r="U8" s="167">
        <v>169188.69400000002</v>
      </c>
      <c r="AB8" s="119" t="s">
        <v>57</v>
      </c>
      <c r="AC8" s="119"/>
      <c r="AD8" s="123"/>
      <c r="AE8" s="119"/>
      <c r="AF8" s="123"/>
      <c r="AG8" s="123"/>
      <c r="AH8" s="119"/>
      <c r="AI8" s="119"/>
      <c r="AJ8" s="123" t="e">
        <f>#REF!-#REF!</f>
        <v>#REF!</v>
      </c>
      <c r="AK8" s="119"/>
    </row>
    <row r="9" spans="1:37" ht="27.95" customHeight="1" thickBot="1" x14ac:dyDescent="0.3">
      <c r="A9" s="131" t="s">
        <v>55</v>
      </c>
      <c r="B9" s="134"/>
      <c r="C9" s="389">
        <f t="shared" ref="C9:P9" si="1">(C8-B8)/B8</f>
        <v>0.2704215924390953</v>
      </c>
      <c r="D9" s="389">
        <f t="shared" si="1"/>
        <v>-1.5727210912017519E-2</v>
      </c>
      <c r="E9" s="389">
        <f t="shared" si="1"/>
        <v>0.13141316724760313</v>
      </c>
      <c r="F9" s="389">
        <f t="shared" si="1"/>
        <v>-8.4685563002352207E-2</v>
      </c>
      <c r="G9" s="389">
        <f t="shared" si="1"/>
        <v>5.4407061581438577E-2</v>
      </c>
      <c r="H9" s="389">
        <f t="shared" si="1"/>
        <v>0.41712583925447455</v>
      </c>
      <c r="I9" s="389">
        <f t="shared" si="1"/>
        <v>2.250827194251357E-2</v>
      </c>
      <c r="J9" s="389">
        <f t="shared" si="1"/>
        <v>-6.7109981334913887E-2</v>
      </c>
      <c r="K9" s="389">
        <f t="shared" si="1"/>
        <v>-5.6223528896759203E-2</v>
      </c>
      <c r="L9" s="390">
        <f t="shared" si="1"/>
        <v>0.24516978481709314</v>
      </c>
      <c r="M9" s="389">
        <f t="shared" si="1"/>
        <v>0.12769947706194412</v>
      </c>
      <c r="N9" s="389">
        <f t="shared" si="1"/>
        <v>9.3592470782629861E-2</v>
      </c>
      <c r="O9" s="389">
        <f t="shared" si="1"/>
        <v>-1.7455552338089889E-2</v>
      </c>
      <c r="P9" s="391">
        <f t="shared" si="1"/>
        <v>8.9145081860037469E-3</v>
      </c>
      <c r="Q9" s="15"/>
      <c r="R9" s="134"/>
      <c r="S9" s="392">
        <f>(S8-R8)/R8</f>
        <v>3.5181685446360557E-2</v>
      </c>
      <c r="T9" s="393"/>
      <c r="U9" s="392">
        <f>(U8-T8)/T8</f>
        <v>1.3249706139446581E-2</v>
      </c>
      <c r="AB9" s="119" t="s">
        <v>58</v>
      </c>
      <c r="AC9" s="119"/>
      <c r="AD9" s="123"/>
      <c r="AE9" s="119"/>
      <c r="AF9" s="123"/>
      <c r="AG9" s="123"/>
      <c r="AH9" s="119"/>
      <c r="AI9" s="119"/>
      <c r="AJ9" s="123" t="e">
        <f>#REF!-#REF!</f>
        <v>#REF!</v>
      </c>
      <c r="AK9" s="119"/>
    </row>
    <row r="10" spans="1:37" ht="27.95" customHeight="1" x14ac:dyDescent="0.25">
      <c r="A10" s="13" t="s">
        <v>59</v>
      </c>
      <c r="B10" s="24">
        <f>(B6-B8)</f>
        <v>532729.95499999938</v>
      </c>
      <c r="C10" s="175">
        <f t="shared" ref="C10:L10" si="2">(C6-C8)</f>
        <v>495602.94900000037</v>
      </c>
      <c r="D10" s="175">
        <f t="shared" si="2"/>
        <v>464912.54300000041</v>
      </c>
      <c r="E10" s="175">
        <f t="shared" si="2"/>
        <v>524886.83999999927</v>
      </c>
      <c r="F10" s="175">
        <f t="shared" si="2"/>
        <v>575003.69100000104</v>
      </c>
      <c r="G10" s="175">
        <f t="shared" si="2"/>
        <v>617133.53500000073</v>
      </c>
      <c r="H10" s="175">
        <f t="shared" si="2"/>
        <v>598394.56100000138</v>
      </c>
      <c r="I10" s="175">
        <f t="shared" si="2"/>
        <v>601130.81199999875</v>
      </c>
      <c r="J10" s="175">
        <f t="shared" si="2"/>
        <v>618778.99600000016</v>
      </c>
      <c r="K10" s="175">
        <f t="shared" si="2"/>
        <v>613783.08899999992</v>
      </c>
      <c r="L10" s="394">
        <f t="shared" si="2"/>
        <v>640835.07399999513</v>
      </c>
      <c r="M10" s="175">
        <f>(M6-M8)</f>
        <v>645614.48600000003</v>
      </c>
      <c r="N10" s="175">
        <f>(N6-N8)</f>
        <v>650193.99999999988</v>
      </c>
      <c r="O10" s="175">
        <f>(O6-O8)</f>
        <v>689934.96300000162</v>
      </c>
      <c r="P10" s="175">
        <f>(P6-P8)</f>
        <v>758215.88700000022</v>
      </c>
      <c r="R10" s="135">
        <f>R6-R8</f>
        <v>166479.88399999985</v>
      </c>
      <c r="S10" s="160">
        <f>S6-S8</f>
        <v>170186.37799999985</v>
      </c>
      <c r="T10" s="137">
        <f>T6-T8</f>
        <v>711539.78299999982</v>
      </c>
      <c r="U10" s="160">
        <f>U6-U8</f>
        <v>761922.38099999994</v>
      </c>
      <c r="AB10" s="119" t="s">
        <v>60</v>
      </c>
      <c r="AC10" s="119"/>
      <c r="AD10" s="123"/>
      <c r="AE10" s="119"/>
      <c r="AF10" s="123"/>
      <c r="AG10" s="123"/>
      <c r="AH10" s="119"/>
      <c r="AI10" s="119"/>
      <c r="AJ10" s="123" t="e">
        <f>#REF!-#REF!</f>
        <v>#REF!</v>
      </c>
      <c r="AK10" s="119"/>
    </row>
    <row r="11" spans="1:37" ht="27.95" customHeight="1" thickBot="1" x14ac:dyDescent="0.3">
      <c r="A11" s="131" t="s">
        <v>55</v>
      </c>
      <c r="B11" s="134"/>
      <c r="C11" s="389">
        <f t="shared" ref="C11:P11" si="3">(C10-B10)/B10</f>
        <v>-6.9691981183973503E-2</v>
      </c>
      <c r="D11" s="389">
        <f t="shared" si="3"/>
        <v>-6.1925390197789032E-2</v>
      </c>
      <c r="E11" s="389">
        <f t="shared" si="3"/>
        <v>0.12900124529442691</v>
      </c>
      <c r="F11" s="389">
        <f t="shared" si="3"/>
        <v>9.5481248872617649E-2</v>
      </c>
      <c r="G11" s="389">
        <f t="shared" si="3"/>
        <v>7.3268823590907375E-2</v>
      </c>
      <c r="H11" s="389">
        <f t="shared" si="3"/>
        <v>-3.0364536906909986E-2</v>
      </c>
      <c r="I11" s="389">
        <f t="shared" si="3"/>
        <v>4.5726535271722896E-3</v>
      </c>
      <c r="J11" s="389">
        <f t="shared" si="3"/>
        <v>2.9358308786875894E-2</v>
      </c>
      <c r="K11" s="389">
        <f t="shared" si="3"/>
        <v>-8.0738147744113774E-3</v>
      </c>
      <c r="L11" s="390">
        <f t="shared" si="3"/>
        <v>4.4074177807781237E-2</v>
      </c>
      <c r="M11" s="389">
        <f t="shared" si="3"/>
        <v>7.4580998979543013E-3</v>
      </c>
      <c r="N11" s="389">
        <f t="shared" si="3"/>
        <v>7.093264013285863E-3</v>
      </c>
      <c r="O11" s="389">
        <f t="shared" si="3"/>
        <v>6.1121700600131258E-2</v>
      </c>
      <c r="P11" s="391">
        <f t="shared" si="3"/>
        <v>9.8967189172580669E-2</v>
      </c>
      <c r="Q11" s="15"/>
      <c r="R11" s="134"/>
      <c r="S11" s="392">
        <f>(S10-R10)/R10</f>
        <v>2.2263915080575198E-2</v>
      </c>
      <c r="T11" s="393"/>
      <c r="U11" s="392">
        <f>(U10-T10)/T10</f>
        <v>7.080784406400524E-2</v>
      </c>
      <c r="AB11" s="119" t="s">
        <v>61</v>
      </c>
      <c r="AC11" s="119"/>
      <c r="AD11" s="123"/>
      <c r="AE11" s="119"/>
      <c r="AF11" s="123"/>
      <c r="AG11" s="123"/>
      <c r="AH11" s="119"/>
      <c r="AI11" s="119"/>
      <c r="AJ11" s="123" t="e">
        <f>#REF!-#REF!</f>
        <v>#REF!</v>
      </c>
      <c r="AK11" s="119"/>
    </row>
    <row r="12" spans="1:37" ht="27.95" hidden="1" customHeight="1" thickBot="1" x14ac:dyDescent="0.3">
      <c r="A12" s="124" t="s">
        <v>62</v>
      </c>
      <c r="B12" s="395">
        <f>(B6/B8)</f>
        <v>9.4217210737695982</v>
      </c>
      <c r="C12" s="396">
        <f t="shared" ref="C12:S12" si="4">(C6/C8)</f>
        <v>7.1670824030294336</v>
      </c>
      <c r="D12" s="396">
        <f t="shared" si="4"/>
        <v>6.8776220200097287</v>
      </c>
      <c r="E12" s="396">
        <f t="shared" si="4"/>
        <v>6.8650922333739404</v>
      </c>
      <c r="F12" s="121">
        <f t="shared" si="4"/>
        <v>8.0195533959288863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2"/>
      <c r="R12" s="121">
        <f t="shared" si="4"/>
        <v>5.0340483806996685</v>
      </c>
      <c r="S12" s="397">
        <f t="shared" si="4"/>
        <v>4.9837085115163404</v>
      </c>
      <c r="T12" s="121">
        <f>T6/T8</f>
        <v>5.2613218353188262</v>
      </c>
      <c r="U12" s="397">
        <f>U6/U8</f>
        <v>5.5033882760511164</v>
      </c>
      <c r="AB12" s="119" t="s">
        <v>63</v>
      </c>
      <c r="AC12" s="119"/>
      <c r="AD12" s="123"/>
      <c r="AE12" s="119"/>
      <c r="AF12" s="123"/>
      <c r="AG12" s="123"/>
      <c r="AH12" s="119"/>
      <c r="AI12" s="119"/>
      <c r="AJ12" s="123" t="e">
        <f>#REF!-#REF!</f>
        <v>#REF!</v>
      </c>
      <c r="AK12" s="119"/>
    </row>
    <row r="13" spans="1:37" ht="30" customHeight="1" thickBot="1" x14ac:dyDescent="0.3">
      <c r="AB13" s="119" t="s">
        <v>64</v>
      </c>
      <c r="AC13" s="119"/>
      <c r="AD13" s="123"/>
      <c r="AE13" s="119"/>
      <c r="AF13" s="123"/>
      <c r="AG13" s="123"/>
      <c r="AH13" s="119"/>
      <c r="AI13" s="119"/>
      <c r="AJ13" s="123" t="e">
        <f>#REF!-#REF!</f>
        <v>#REF!</v>
      </c>
      <c r="AK13" s="119"/>
    </row>
    <row r="14" spans="1:37" ht="22.5" customHeight="1" x14ac:dyDescent="0.25">
      <c r="A14" s="427" t="s">
        <v>2</v>
      </c>
      <c r="B14" s="429">
        <v>2007</v>
      </c>
      <c r="C14" s="415">
        <v>2008</v>
      </c>
      <c r="D14" s="415">
        <v>2009</v>
      </c>
      <c r="E14" s="415">
        <v>2010</v>
      </c>
      <c r="F14" s="415">
        <v>2011</v>
      </c>
      <c r="G14" s="415">
        <v>2012</v>
      </c>
      <c r="H14" s="415">
        <v>2013</v>
      </c>
      <c r="I14" s="415">
        <v>2014</v>
      </c>
      <c r="J14" s="415">
        <v>2015</v>
      </c>
      <c r="K14" s="417">
        <v>2016</v>
      </c>
      <c r="L14" s="419">
        <v>2017</v>
      </c>
      <c r="M14" s="415">
        <v>2018</v>
      </c>
      <c r="N14" s="415">
        <v>2019</v>
      </c>
      <c r="O14" s="421">
        <v>2020</v>
      </c>
      <c r="P14" s="423">
        <v>2021</v>
      </c>
      <c r="Q14" s="146" t="s">
        <v>50</v>
      </c>
      <c r="R14" s="425" t="str">
        <f>R3</f>
        <v>jan-mar</v>
      </c>
      <c r="S14" s="426"/>
      <c r="T14" s="413" t="s">
        <v>108</v>
      </c>
      <c r="U14" s="414"/>
      <c r="AB14" s="119" t="s">
        <v>65</v>
      </c>
      <c r="AC14" s="119"/>
      <c r="AD14" s="123"/>
      <c r="AE14" s="119"/>
      <c r="AF14" s="123"/>
      <c r="AG14" s="123"/>
      <c r="AH14" s="119"/>
      <c r="AI14" s="119"/>
      <c r="AJ14" s="123" t="e">
        <f>#REF!-#REF!</f>
        <v>#REF!</v>
      </c>
      <c r="AK14" s="119"/>
    </row>
    <row r="15" spans="1:37" ht="31.5" customHeight="1" thickBot="1" x14ac:dyDescent="0.3">
      <c r="A15" s="428"/>
      <c r="B15" s="430"/>
      <c r="C15" s="416"/>
      <c r="D15" s="416"/>
      <c r="E15" s="416"/>
      <c r="F15" s="416"/>
      <c r="G15" s="416"/>
      <c r="H15" s="416"/>
      <c r="I15" s="416"/>
      <c r="J15" s="416"/>
      <c r="K15" s="418"/>
      <c r="L15" s="420"/>
      <c r="M15" s="416"/>
      <c r="N15" s="416"/>
      <c r="O15" s="422"/>
      <c r="P15" s="424"/>
      <c r="Q15" s="147" t="str">
        <f>Q4</f>
        <v>2007/2021</v>
      </c>
      <c r="R15" s="145">
        <f>R4</f>
        <v>2021</v>
      </c>
      <c r="S15" s="329">
        <f>S4</f>
        <v>2022</v>
      </c>
      <c r="T15" s="327" t="str">
        <f>T4</f>
        <v>abril 20 a mar 2021</v>
      </c>
      <c r="U15" s="328" t="str">
        <f>U4</f>
        <v>abril 21 a mar 2022</v>
      </c>
      <c r="AB15" s="119" t="s">
        <v>66</v>
      </c>
      <c r="AC15" s="119"/>
      <c r="AD15" s="123"/>
      <c r="AE15" s="119"/>
      <c r="AF15" s="123"/>
      <c r="AG15" s="123"/>
      <c r="AH15" s="119"/>
      <c r="AI15" s="119"/>
      <c r="AJ15" s="123" t="e">
        <f>#REF!-#REF!</f>
        <v>#REF!</v>
      </c>
      <c r="AK15" s="119"/>
    </row>
    <row r="16" spans="1:37" s="119" customFormat="1" ht="3" customHeight="1" thickBot="1" x14ac:dyDescent="0.3">
      <c r="B16" s="119">
        <v>2007</v>
      </c>
      <c r="C16" s="119">
        <v>2008</v>
      </c>
      <c r="D16" s="119">
        <v>2009</v>
      </c>
      <c r="E16" s="119">
        <v>2010</v>
      </c>
      <c r="F16" s="119">
        <v>2011</v>
      </c>
      <c r="O16" s="381"/>
      <c r="Q16" s="398"/>
      <c r="AB16" s="119" t="s">
        <v>67</v>
      </c>
      <c r="AD16" s="123"/>
      <c r="AF16" s="123"/>
      <c r="AG16" s="123"/>
      <c r="AJ16" s="123" t="e">
        <f>#REF!-#REF!</f>
        <v>#REF!</v>
      </c>
    </row>
    <row r="17" spans="1:37" ht="27.75" customHeight="1" x14ac:dyDescent="0.25">
      <c r="A17" s="129" t="s">
        <v>51</v>
      </c>
      <c r="B17" s="133">
        <v>392293.98699999956</v>
      </c>
      <c r="C17" s="174">
        <v>370979.67800000019</v>
      </c>
      <c r="D17" s="174">
        <v>344221.9980000002</v>
      </c>
      <c r="E17" s="174">
        <v>386156.65199999994</v>
      </c>
      <c r="F17" s="174">
        <v>390987.57200000004</v>
      </c>
      <c r="G17" s="174">
        <v>406063.09400000004</v>
      </c>
      <c r="H17" s="174">
        <v>407598.05399999983</v>
      </c>
      <c r="I17" s="174">
        <v>406953.16900000011</v>
      </c>
      <c r="J17" s="174">
        <v>421887.39099999977</v>
      </c>
      <c r="K17" s="130">
        <v>431264.80099999998</v>
      </c>
      <c r="L17" s="382">
        <v>442364.451999999</v>
      </c>
      <c r="M17" s="174">
        <v>454202.09499999997</v>
      </c>
      <c r="N17" s="174">
        <v>454929.95199999987</v>
      </c>
      <c r="O17" s="174">
        <v>393954.14199999906</v>
      </c>
      <c r="P17" s="383">
        <v>427968.65799999994</v>
      </c>
      <c r="Q17" s="118"/>
      <c r="R17" s="133">
        <v>100702.766</v>
      </c>
      <c r="S17" s="167">
        <v>98007.339000000065</v>
      </c>
      <c r="T17" s="130">
        <v>408603.18799999985</v>
      </c>
      <c r="U17" s="167">
        <v>425273.23100000009</v>
      </c>
      <c r="AB17" s="119" t="s">
        <v>68</v>
      </c>
      <c r="AC17" s="119"/>
      <c r="AD17" s="123"/>
      <c r="AE17" s="119"/>
      <c r="AF17" s="123"/>
      <c r="AG17" s="123"/>
      <c r="AH17" s="119"/>
      <c r="AI17" s="119"/>
      <c r="AJ17" s="123" t="e">
        <f>#REF!-#REF!</f>
        <v>#REF!</v>
      </c>
      <c r="AK17" s="119"/>
    </row>
    <row r="18" spans="1:37" ht="27.75" customHeight="1" thickBot="1" x14ac:dyDescent="0.3">
      <c r="A18" s="132" t="s">
        <v>55</v>
      </c>
      <c r="B18" s="384"/>
      <c r="C18" s="385">
        <f t="shared" ref="C18:P18" si="5">(C17-B17)/B17</f>
        <v>-5.4332489679479568E-2</v>
      </c>
      <c r="D18" s="385">
        <f t="shared" si="5"/>
        <v>-7.2127077537654183E-2</v>
      </c>
      <c r="E18" s="385">
        <f t="shared" si="5"/>
        <v>0.12182444539758823</v>
      </c>
      <c r="F18" s="385">
        <f t="shared" si="5"/>
        <v>1.2510259696368252E-2</v>
      </c>
      <c r="G18" s="385">
        <f t="shared" si="5"/>
        <v>3.8557547808706294E-2</v>
      </c>
      <c r="H18" s="385">
        <f t="shared" si="5"/>
        <v>3.7801022123911316E-3</v>
      </c>
      <c r="I18" s="385">
        <f t="shared" si="5"/>
        <v>-1.5821591729182263E-3</v>
      </c>
      <c r="J18" s="385">
        <f t="shared" si="5"/>
        <v>3.6697642720653331E-2</v>
      </c>
      <c r="K18" s="399">
        <f t="shared" si="5"/>
        <v>2.2227281971553901E-2</v>
      </c>
      <c r="L18" s="386">
        <f t="shared" si="5"/>
        <v>2.5737437820711511E-2</v>
      </c>
      <c r="M18" s="385">
        <f t="shared" si="5"/>
        <v>2.6759932780496109E-2</v>
      </c>
      <c r="N18" s="385">
        <f t="shared" si="5"/>
        <v>1.6024959109884815E-3</v>
      </c>
      <c r="O18" s="385">
        <f t="shared" si="5"/>
        <v>-0.13403340389423476</v>
      </c>
      <c r="P18" s="387">
        <f t="shared" si="5"/>
        <v>8.6341308222622926E-2</v>
      </c>
      <c r="R18" s="136"/>
      <c r="S18" s="388"/>
      <c r="U18" s="388">
        <f>(U17-T17)/T17</f>
        <v>4.0797633228452063E-2</v>
      </c>
      <c r="AB18" s="119" t="s">
        <v>69</v>
      </c>
      <c r="AC18" s="119"/>
      <c r="AD18" s="123"/>
      <c r="AE18" s="119"/>
      <c r="AF18" s="123"/>
      <c r="AG18" s="123"/>
      <c r="AH18" s="119"/>
      <c r="AI18" s="119"/>
      <c r="AJ18" s="123" t="e">
        <f>#REF!-#REF!</f>
        <v>#REF!</v>
      </c>
      <c r="AK18" s="119"/>
    </row>
    <row r="19" spans="1:37" ht="27.75" customHeight="1" x14ac:dyDescent="0.25">
      <c r="A19" s="129" t="s">
        <v>56</v>
      </c>
      <c r="B19" s="133">
        <v>62681.055999999982</v>
      </c>
      <c r="C19" s="174">
        <v>79621.592999999993</v>
      </c>
      <c r="D19" s="174">
        <v>77709.866999999998</v>
      </c>
      <c r="E19" s="174">
        <v>88593.928999999989</v>
      </c>
      <c r="F19" s="174">
        <v>80744.22</v>
      </c>
      <c r="G19" s="174">
        <v>85348.562999999995</v>
      </c>
      <c r="H19" s="174">
        <v>121368.935</v>
      </c>
      <c r="I19" s="174">
        <v>124143.97100000001</v>
      </c>
      <c r="J19" s="174">
        <v>115571.70700000001</v>
      </c>
      <c r="K19" s="130">
        <v>109068.98599999999</v>
      </c>
      <c r="L19" s="382">
        <v>136178.72600000011</v>
      </c>
      <c r="M19" s="174">
        <v>153404.38699999999</v>
      </c>
      <c r="N19" s="174">
        <v>167744.46300000002</v>
      </c>
      <c r="O19" s="174">
        <v>164346.62300000008</v>
      </c>
      <c r="P19" s="383">
        <v>165333.11300000001</v>
      </c>
      <c r="Q19" s="118"/>
      <c r="R19" s="133">
        <v>40887.645000000004</v>
      </c>
      <c r="S19" s="167">
        <v>42088.760999999999</v>
      </c>
      <c r="T19" s="130">
        <v>165719.19199999998</v>
      </c>
      <c r="U19" s="167">
        <v>166534.22899999999</v>
      </c>
      <c r="AB19" s="119" t="s">
        <v>70</v>
      </c>
      <c r="AC19" s="119"/>
      <c r="AD19" s="123"/>
      <c r="AE19" s="119"/>
      <c r="AF19" s="123"/>
      <c r="AG19" s="123"/>
      <c r="AH19" s="119"/>
      <c r="AI19" s="119"/>
      <c r="AJ19" s="123" t="e">
        <f>#REF!-#REF!</f>
        <v>#REF!</v>
      </c>
      <c r="AK19" s="119"/>
    </row>
    <row r="20" spans="1:37" ht="27.75" customHeight="1" thickBot="1" x14ac:dyDescent="0.3">
      <c r="A20" s="131" t="s">
        <v>55</v>
      </c>
      <c r="B20" s="134"/>
      <c r="C20" s="389">
        <f t="shared" ref="C20:P20" si="6">(C19-B19)/B19</f>
        <v>0.27026566048919176</v>
      </c>
      <c r="D20" s="389">
        <f t="shared" si="6"/>
        <v>-2.4010145087149853E-2</v>
      </c>
      <c r="E20" s="389">
        <f t="shared" si="6"/>
        <v>0.14006023199087436</v>
      </c>
      <c r="F20" s="389">
        <f t="shared" si="6"/>
        <v>-8.8603238264779852E-2</v>
      </c>
      <c r="G20" s="389">
        <f t="shared" si="6"/>
        <v>5.702380925842114E-2</v>
      </c>
      <c r="H20" s="389">
        <f t="shared" si="6"/>
        <v>0.42203841205856046</v>
      </c>
      <c r="I20" s="389">
        <f t="shared" si="6"/>
        <v>2.2864466924753087E-2</v>
      </c>
      <c r="J20" s="389">
        <f t="shared" si="6"/>
        <v>-6.9050989193828793E-2</v>
      </c>
      <c r="K20" s="400">
        <f t="shared" si="6"/>
        <v>-5.6265682741884385E-2</v>
      </c>
      <c r="L20" s="390">
        <f t="shared" si="6"/>
        <v>0.24855590020796675</v>
      </c>
      <c r="M20" s="389">
        <f t="shared" si="6"/>
        <v>0.12649303974249151</v>
      </c>
      <c r="N20" s="389">
        <f t="shared" si="6"/>
        <v>9.3478917261994809E-2</v>
      </c>
      <c r="O20" s="389">
        <f t="shared" si="6"/>
        <v>-2.0256048630349952E-2</v>
      </c>
      <c r="P20" s="391">
        <f t="shared" si="6"/>
        <v>6.002496321448187E-3</v>
      </c>
      <c r="Q20" s="15"/>
      <c r="R20" s="134"/>
      <c r="S20" s="392">
        <f>(S19-R19)/R19</f>
        <v>2.9376013218662862E-2</v>
      </c>
      <c r="T20" s="393"/>
      <c r="U20" s="392">
        <f>(U19-T19)/T19</f>
        <v>4.9181811120585913E-3</v>
      </c>
    </row>
    <row r="21" spans="1:37" ht="27.75" customHeight="1" x14ac:dyDescent="0.25">
      <c r="A21" s="13" t="s">
        <v>59</v>
      </c>
      <c r="B21" s="24">
        <f>B17-B19</f>
        <v>329612.93099999957</v>
      </c>
      <c r="C21" s="175">
        <f t="shared" ref="C21:P21" si="7">C17-C19</f>
        <v>291358.0850000002</v>
      </c>
      <c r="D21" s="175">
        <f t="shared" si="7"/>
        <v>266512.13100000017</v>
      </c>
      <c r="E21" s="175">
        <f t="shared" si="7"/>
        <v>297562.72299999994</v>
      </c>
      <c r="F21" s="175">
        <f t="shared" si="7"/>
        <v>310243.35200000007</v>
      </c>
      <c r="G21" s="175">
        <f t="shared" si="7"/>
        <v>320714.53100000008</v>
      </c>
      <c r="H21" s="175">
        <f t="shared" si="7"/>
        <v>286229.11899999983</v>
      </c>
      <c r="I21" s="175">
        <f t="shared" si="7"/>
        <v>282809.19800000009</v>
      </c>
      <c r="J21" s="175">
        <f t="shared" si="7"/>
        <v>306315.68399999978</v>
      </c>
      <c r="K21" s="137">
        <f t="shared" si="7"/>
        <v>322195.815</v>
      </c>
      <c r="L21" s="394">
        <f t="shared" si="7"/>
        <v>306185.72599999886</v>
      </c>
      <c r="M21" s="175">
        <f t="shared" si="7"/>
        <v>300797.70799999998</v>
      </c>
      <c r="N21" s="175">
        <f t="shared" si="7"/>
        <v>287185.48899999983</v>
      </c>
      <c r="O21" s="175">
        <f t="shared" si="7"/>
        <v>229607.51899999898</v>
      </c>
      <c r="P21" s="175">
        <f t="shared" si="7"/>
        <v>262635.54499999993</v>
      </c>
      <c r="R21" s="135">
        <f>R17-R19</f>
        <v>59815.120999999999</v>
      </c>
      <c r="S21" s="160">
        <f>S17-S19</f>
        <v>55918.578000000067</v>
      </c>
      <c r="T21" s="137">
        <f>T17-T19</f>
        <v>242883.99599999987</v>
      </c>
      <c r="U21" s="160">
        <f>U17-U19</f>
        <v>258739.00200000009</v>
      </c>
    </row>
    <row r="22" spans="1:37" ht="27.75" customHeight="1" thickBot="1" x14ac:dyDescent="0.3">
      <c r="A22" s="131" t="s">
        <v>55</v>
      </c>
      <c r="B22" s="134"/>
      <c r="C22" s="389">
        <f t="shared" ref="C22:P22" si="8">(C21-B21)/B21</f>
        <v>-0.11605990664243518</v>
      </c>
      <c r="D22" s="389">
        <f t="shared" si="8"/>
        <v>-8.5276349890891168E-2</v>
      </c>
      <c r="E22" s="389">
        <f t="shared" si="8"/>
        <v>0.1165072369632576</v>
      </c>
      <c r="F22" s="389">
        <f t="shared" si="8"/>
        <v>4.261497835533698E-2</v>
      </c>
      <c r="G22" s="389">
        <f t="shared" si="8"/>
        <v>3.3751501627664215E-2</v>
      </c>
      <c r="H22" s="389">
        <f t="shared" si="8"/>
        <v>-0.10752681486702027</v>
      </c>
      <c r="I22" s="389">
        <f t="shared" si="8"/>
        <v>-1.1948193852351347E-2</v>
      </c>
      <c r="J22" s="389">
        <f t="shared" si="8"/>
        <v>8.3117827023432511E-2</v>
      </c>
      <c r="K22" s="400">
        <f t="shared" si="8"/>
        <v>5.1842369912734339E-2</v>
      </c>
      <c r="L22" s="390">
        <f t="shared" si="8"/>
        <v>-4.9690555415814887E-2</v>
      </c>
      <c r="M22" s="389">
        <f t="shared" si="8"/>
        <v>-1.7597221367526766E-2</v>
      </c>
      <c r="N22" s="389">
        <f t="shared" si="8"/>
        <v>-4.5253732451977856E-2</v>
      </c>
      <c r="O22" s="389">
        <f t="shared" si="8"/>
        <v>-0.20049052687338559</v>
      </c>
      <c r="P22" s="391">
        <f t="shared" si="8"/>
        <v>0.14384557676441376</v>
      </c>
      <c r="Q22" s="15"/>
      <c r="R22" s="134"/>
      <c r="S22" s="392">
        <f>(S21-R21)/R21</f>
        <v>-6.5143109883534847E-2</v>
      </c>
      <c r="T22" s="393"/>
      <c r="U22" s="392">
        <f>(U21-T21)/T21</f>
        <v>6.5278100908716261E-2</v>
      </c>
    </row>
    <row r="23" spans="1:37" ht="27.75" hidden="1" customHeight="1" thickBot="1" x14ac:dyDescent="0.3">
      <c r="A23" s="124" t="s">
        <v>62</v>
      </c>
      <c r="B23" s="395">
        <f>(B17/B19)</f>
        <v>6.2585733558796406</v>
      </c>
      <c r="C23" s="396">
        <f>(C17/C19)</f>
        <v>4.6592847997904316</v>
      </c>
      <c r="D23" s="396">
        <f>(D17/D19)</f>
        <v>4.4295790391714371</v>
      </c>
      <c r="E23" s="396">
        <f>(E17/E19)</f>
        <v>4.3587258896712884</v>
      </c>
      <c r="F23" s="121">
        <f>(F17/F19)</f>
        <v>4.8422979626281615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1">
        <f>(R17/R19)</f>
        <v>2.4629143106676845</v>
      </c>
      <c r="S23" s="397">
        <f>(S17/S19)</f>
        <v>2.3285869355954687</v>
      </c>
      <c r="T23" s="121">
        <f>T17/T19</f>
        <v>2.4656358932766214</v>
      </c>
      <c r="U23" s="397">
        <f>U17/U19</f>
        <v>2.5536685974629281</v>
      </c>
    </row>
    <row r="24" spans="1:37" ht="30" customHeight="1" thickBot="1" x14ac:dyDescent="0.3"/>
    <row r="25" spans="1:37" ht="22.5" customHeight="1" x14ac:dyDescent="0.25">
      <c r="A25" s="427" t="s">
        <v>15</v>
      </c>
      <c r="B25" s="429">
        <v>2007</v>
      </c>
      <c r="C25" s="415">
        <v>2008</v>
      </c>
      <c r="D25" s="415">
        <v>2009</v>
      </c>
      <c r="E25" s="415">
        <v>2010</v>
      </c>
      <c r="F25" s="415">
        <v>2011</v>
      </c>
      <c r="G25" s="415">
        <v>2012</v>
      </c>
      <c r="H25" s="415">
        <v>2013</v>
      </c>
      <c r="I25" s="415">
        <v>2014</v>
      </c>
      <c r="J25" s="415">
        <v>2015</v>
      </c>
      <c r="K25" s="417">
        <v>2016</v>
      </c>
      <c r="L25" s="419">
        <v>2017</v>
      </c>
      <c r="M25" s="415">
        <v>2018</v>
      </c>
      <c r="N25" s="415">
        <v>2019</v>
      </c>
      <c r="O25" s="421">
        <v>2020</v>
      </c>
      <c r="P25" s="423">
        <v>2021</v>
      </c>
      <c r="Q25" s="146" t="s">
        <v>50</v>
      </c>
      <c r="R25" s="425" t="str">
        <f>R14</f>
        <v>jan-mar</v>
      </c>
      <c r="S25" s="426"/>
      <c r="T25" s="413" t="s">
        <v>108</v>
      </c>
      <c r="U25" s="414"/>
    </row>
    <row r="26" spans="1:37" ht="31.5" customHeight="1" thickBot="1" x14ac:dyDescent="0.3">
      <c r="A26" s="428"/>
      <c r="B26" s="430"/>
      <c r="C26" s="416"/>
      <c r="D26" s="416"/>
      <c r="E26" s="416"/>
      <c r="F26" s="416"/>
      <c r="G26" s="416"/>
      <c r="H26" s="416"/>
      <c r="I26" s="416"/>
      <c r="J26" s="416"/>
      <c r="K26" s="418"/>
      <c r="L26" s="420"/>
      <c r="M26" s="416"/>
      <c r="N26" s="416"/>
      <c r="O26" s="422"/>
      <c r="P26" s="424"/>
      <c r="Q26" s="147" t="str">
        <f>Q4</f>
        <v>2007/2021</v>
      </c>
      <c r="R26" s="145">
        <f>R4</f>
        <v>2021</v>
      </c>
      <c r="S26" s="329">
        <f>S4</f>
        <v>2022</v>
      </c>
      <c r="T26" s="327" t="str">
        <f>T4</f>
        <v>abril 20 a mar 2021</v>
      </c>
      <c r="U26" s="328" t="str">
        <f>U4</f>
        <v>abril 21 a mar 2022</v>
      </c>
    </row>
    <row r="27" spans="1:37" s="119" customFormat="1" ht="3" customHeight="1" thickBot="1" x14ac:dyDescent="0.3">
      <c r="B27" s="119">
        <v>2007</v>
      </c>
      <c r="C27" s="119">
        <v>2008</v>
      </c>
      <c r="D27" s="119">
        <v>2009</v>
      </c>
      <c r="E27" s="119">
        <v>2010</v>
      </c>
      <c r="F27" s="119">
        <v>2011</v>
      </c>
      <c r="O27" s="381"/>
      <c r="Q27" s="398"/>
    </row>
    <row r="28" spans="1:37" ht="27.75" customHeight="1" x14ac:dyDescent="0.25">
      <c r="A28" s="129" t="s">
        <v>51</v>
      </c>
      <c r="B28" s="133">
        <v>203692.62899999981</v>
      </c>
      <c r="C28" s="174">
        <v>204985.89900000018</v>
      </c>
      <c r="D28" s="174">
        <v>199789.29300000027</v>
      </c>
      <c r="E28" s="174">
        <v>228223.55300000007</v>
      </c>
      <c r="F28" s="174">
        <v>265930.68799999997</v>
      </c>
      <c r="G28" s="174">
        <v>297441.74100000004</v>
      </c>
      <c r="H28" s="174">
        <v>313195.50799999997</v>
      </c>
      <c r="I28" s="174">
        <v>319331.63400000008</v>
      </c>
      <c r="J28" s="174">
        <v>313646.51399999997</v>
      </c>
      <c r="K28" s="130">
        <v>292708.82400000008</v>
      </c>
      <c r="L28" s="382">
        <v>335676.5479999996</v>
      </c>
      <c r="M28" s="174">
        <v>346139.44199999998</v>
      </c>
      <c r="N28" s="174">
        <v>364472.386</v>
      </c>
      <c r="O28" s="174">
        <v>462235.53400000004</v>
      </c>
      <c r="P28" s="383">
        <v>497984.02100000018</v>
      </c>
      <c r="Q28" s="118"/>
      <c r="R28" s="133">
        <v>107045.80599999998</v>
      </c>
      <c r="S28" s="167">
        <v>114899.62900000004</v>
      </c>
      <c r="T28" s="130">
        <v>469912.902</v>
      </c>
      <c r="U28" s="167">
        <v>505837.84400000022</v>
      </c>
    </row>
    <row r="29" spans="1:37" ht="27.75" customHeight="1" thickBot="1" x14ac:dyDescent="0.3">
      <c r="A29" s="132" t="s">
        <v>55</v>
      </c>
      <c r="B29" s="384"/>
      <c r="C29" s="385">
        <f t="shared" ref="C29:P29" si="9">(C28-B28)/B28</f>
        <v>6.3491251811589565E-3</v>
      </c>
      <c r="D29" s="385">
        <f t="shared" si="9"/>
        <v>-2.5351041341628616E-2</v>
      </c>
      <c r="E29" s="385">
        <f t="shared" si="9"/>
        <v>0.14232124040801208</v>
      </c>
      <c r="F29" s="385">
        <f t="shared" si="9"/>
        <v>0.16522017339726491</v>
      </c>
      <c r="G29" s="385">
        <f t="shared" si="9"/>
        <v>0.11849348127885141</v>
      </c>
      <c r="H29" s="385">
        <f t="shared" si="9"/>
        <v>5.296421056115299E-2</v>
      </c>
      <c r="I29" s="385">
        <f t="shared" si="9"/>
        <v>1.9591998746035993E-2</v>
      </c>
      <c r="J29" s="385">
        <f t="shared" si="9"/>
        <v>-1.7803184510057374E-2</v>
      </c>
      <c r="K29" s="399">
        <f t="shared" si="9"/>
        <v>-6.6755691727534677E-2</v>
      </c>
      <c r="L29" s="386">
        <f t="shared" si="9"/>
        <v>0.14679340175955716</v>
      </c>
      <c r="M29" s="385">
        <f t="shared" si="9"/>
        <v>3.1169571012153018E-2</v>
      </c>
      <c r="N29" s="385">
        <f t="shared" si="9"/>
        <v>5.2964042161944717E-2</v>
      </c>
      <c r="O29" s="385">
        <f t="shared" si="9"/>
        <v>0.26823197519276548</v>
      </c>
      <c r="P29" s="387">
        <f t="shared" si="9"/>
        <v>7.7338249378292354E-2</v>
      </c>
      <c r="R29" s="136"/>
      <c r="S29" s="388">
        <f>(S28-R28)/R28</f>
        <v>7.3368806247299995E-2</v>
      </c>
      <c r="U29" s="388">
        <f>(U28-T28)/T28</f>
        <v>7.6450214171817341E-2</v>
      </c>
    </row>
    <row r="30" spans="1:37" ht="27.75" customHeight="1" x14ac:dyDescent="0.25">
      <c r="A30" s="129" t="s">
        <v>56</v>
      </c>
      <c r="B30" s="133">
        <v>575.60500000000002</v>
      </c>
      <c r="C30" s="174">
        <v>741.03499999999963</v>
      </c>
      <c r="D30" s="174">
        <v>1388.8809999999992</v>
      </c>
      <c r="E30" s="174">
        <v>899.43600000000015</v>
      </c>
      <c r="F30" s="174">
        <v>1170.3490000000002</v>
      </c>
      <c r="G30" s="174">
        <v>1022.7370000000001</v>
      </c>
      <c r="H30" s="174">
        <v>1030.066</v>
      </c>
      <c r="I30" s="174">
        <v>1010.02</v>
      </c>
      <c r="J30" s="174">
        <v>1183.202</v>
      </c>
      <c r="K30" s="130">
        <v>1121.55</v>
      </c>
      <c r="L30" s="382">
        <v>1027.2</v>
      </c>
      <c r="M30" s="174">
        <v>1322.664</v>
      </c>
      <c r="N30" s="174">
        <v>1463.875</v>
      </c>
      <c r="O30" s="174">
        <v>1908.0899999999986</v>
      </c>
      <c r="P30" s="383">
        <v>2403.679000000001</v>
      </c>
      <c r="Q30" s="118"/>
      <c r="R30" s="133">
        <v>381.04300000000006</v>
      </c>
      <c r="S30" s="167">
        <v>631.82899999999995</v>
      </c>
      <c r="T30" s="130">
        <v>1257.115</v>
      </c>
      <c r="U30" s="167">
        <v>2654.4650000000006</v>
      </c>
    </row>
    <row r="31" spans="1:37" ht="27.75" customHeight="1" thickBot="1" x14ac:dyDescent="0.3">
      <c r="A31" s="131" t="s">
        <v>55</v>
      </c>
      <c r="B31" s="134"/>
      <c r="C31" s="389">
        <f t="shared" ref="C31:P31" si="10">(C30-B30)/B30</f>
        <v>0.28740195099069604</v>
      </c>
      <c r="D31" s="389">
        <f t="shared" si="10"/>
        <v>0.87424480625071677</v>
      </c>
      <c r="E31" s="389">
        <f t="shared" si="10"/>
        <v>-0.35240240164564085</v>
      </c>
      <c r="F31" s="389">
        <f t="shared" si="10"/>
        <v>0.30120319844880566</v>
      </c>
      <c r="G31" s="389">
        <f t="shared" si="10"/>
        <v>-0.12612648022085726</v>
      </c>
      <c r="H31" s="389">
        <f t="shared" si="10"/>
        <v>7.1660651760911652E-3</v>
      </c>
      <c r="I31" s="389">
        <f t="shared" si="10"/>
        <v>-1.9460888913914301E-2</v>
      </c>
      <c r="J31" s="389">
        <f t="shared" si="10"/>
        <v>0.17146393140729888</v>
      </c>
      <c r="K31" s="400">
        <f t="shared" si="10"/>
        <v>-5.2106064729437615E-2</v>
      </c>
      <c r="L31" s="390">
        <f t="shared" si="10"/>
        <v>-8.4124648923364909E-2</v>
      </c>
      <c r="M31" s="389">
        <f t="shared" si="10"/>
        <v>0.28764018691588777</v>
      </c>
      <c r="N31" s="389">
        <f t="shared" si="10"/>
        <v>0.10676256403742751</v>
      </c>
      <c r="O31" s="389">
        <f t="shared" si="10"/>
        <v>0.30345145589616501</v>
      </c>
      <c r="P31" s="391">
        <f t="shared" si="10"/>
        <v>0.25973041103931305</v>
      </c>
      <c r="Q31" s="15"/>
      <c r="R31" s="134"/>
      <c r="S31" s="392">
        <f>(S30-R30)/R30</f>
        <v>0.65815669097713336</v>
      </c>
      <c r="T31" s="393"/>
      <c r="U31" s="392">
        <f>(U30-T30)/T30</f>
        <v>1.1115530400957754</v>
      </c>
    </row>
    <row r="32" spans="1:37" ht="27.75" customHeight="1" x14ac:dyDescent="0.25">
      <c r="A32" s="13" t="s">
        <v>59</v>
      </c>
      <c r="B32" s="24">
        <f>(B28-B30)</f>
        <v>203117.0239999998</v>
      </c>
      <c r="C32" s="175">
        <f t="shared" ref="C32:P32" si="11">(C28-C30)</f>
        <v>204244.86400000018</v>
      </c>
      <c r="D32" s="175">
        <f t="shared" si="11"/>
        <v>198400.41200000027</v>
      </c>
      <c r="E32" s="175">
        <f t="shared" si="11"/>
        <v>227324.11700000009</v>
      </c>
      <c r="F32" s="175">
        <f t="shared" si="11"/>
        <v>264760.33899999998</v>
      </c>
      <c r="G32" s="175">
        <f t="shared" si="11"/>
        <v>296419.00400000002</v>
      </c>
      <c r="H32" s="175">
        <f t="shared" si="11"/>
        <v>312165.44199999998</v>
      </c>
      <c r="I32" s="175">
        <f t="shared" si="11"/>
        <v>318321.61400000006</v>
      </c>
      <c r="J32" s="175">
        <f t="shared" si="11"/>
        <v>312463.31199999998</v>
      </c>
      <c r="K32" s="137">
        <f t="shared" si="11"/>
        <v>291587.27400000009</v>
      </c>
      <c r="L32" s="394">
        <f t="shared" si="11"/>
        <v>334649.34799999959</v>
      </c>
      <c r="M32" s="175">
        <f t="shared" si="11"/>
        <v>344816.77799999999</v>
      </c>
      <c r="N32" s="175">
        <f t="shared" si="11"/>
        <v>363008.511</v>
      </c>
      <c r="O32" s="175">
        <f t="shared" si="11"/>
        <v>460327.44400000002</v>
      </c>
      <c r="P32" s="175">
        <f t="shared" si="11"/>
        <v>495580.34200000018</v>
      </c>
      <c r="R32" s="135">
        <f>R28-R30</f>
        <v>106664.76299999998</v>
      </c>
      <c r="S32" s="160">
        <f>S28-S30</f>
        <v>114267.80000000005</v>
      </c>
      <c r="T32" s="137">
        <f>T28-T30</f>
        <v>468655.78700000001</v>
      </c>
      <c r="U32" s="160">
        <f>U28-U30</f>
        <v>503183.37900000019</v>
      </c>
    </row>
    <row r="33" spans="1:21" ht="27.75" customHeight="1" thickBot="1" x14ac:dyDescent="0.3">
      <c r="A33" s="131" t="s">
        <v>55</v>
      </c>
      <c r="B33" s="134"/>
      <c r="C33" s="389">
        <f t="shared" ref="C33:P33" si="12">(C32-B32)/B32</f>
        <v>5.5526611102788507E-3</v>
      </c>
      <c r="D33" s="389">
        <f t="shared" si="12"/>
        <v>-2.8614927619427914E-2</v>
      </c>
      <c r="E33" s="389">
        <f t="shared" si="12"/>
        <v>0.14578450068944299</v>
      </c>
      <c r="F33" s="389">
        <f t="shared" si="12"/>
        <v>0.16468213973091064</v>
      </c>
      <c r="G33" s="389">
        <f t="shared" si="12"/>
        <v>0.11957480157177182</v>
      </c>
      <c r="H33" s="389">
        <f t="shared" si="12"/>
        <v>5.3122228290059179E-2</v>
      </c>
      <c r="I33" s="389">
        <f t="shared" si="12"/>
        <v>1.972086327223908E-2</v>
      </c>
      <c r="J33" s="389">
        <f t="shared" si="12"/>
        <v>-1.840372045864307E-2</v>
      </c>
      <c r="K33" s="400">
        <f t="shared" si="12"/>
        <v>-6.6811165337708145E-2</v>
      </c>
      <c r="L33" s="390">
        <f t="shared" si="12"/>
        <v>0.14768159600819714</v>
      </c>
      <c r="M33" s="389">
        <f t="shared" si="12"/>
        <v>3.038233918806384E-2</v>
      </c>
      <c r="N33" s="389">
        <f t="shared" si="12"/>
        <v>5.2757679326149283E-2</v>
      </c>
      <c r="O33" s="389">
        <f t="shared" si="12"/>
        <v>0.26808994844751732</v>
      </c>
      <c r="P33" s="391">
        <f t="shared" si="12"/>
        <v>7.6582220894047232E-2</v>
      </c>
      <c r="Q33" s="15"/>
      <c r="R33" s="134"/>
      <c r="S33" s="392">
        <f>(S32-R32)/R32</f>
        <v>7.1279743995681794E-2</v>
      </c>
      <c r="T33" s="393"/>
      <c r="U33" s="392">
        <f>(U32-T32)/T32</f>
        <v>7.3673670437361269E-2</v>
      </c>
    </row>
    <row r="34" spans="1:21" ht="27.75" hidden="1" customHeight="1" thickBot="1" x14ac:dyDescent="0.3">
      <c r="A34" s="124" t="s">
        <v>62</v>
      </c>
      <c r="B34" s="395">
        <f>(B28/B30)</f>
        <v>353.87571164253228</v>
      </c>
      <c r="C34" s="396">
        <f>(C28/C30)</f>
        <v>276.62107592758815</v>
      </c>
      <c r="D34" s="396">
        <f>(D28/D30)</f>
        <v>143.84910802293385</v>
      </c>
      <c r="E34" s="396">
        <f>(E28/E30)</f>
        <v>253.74073641704362</v>
      </c>
      <c r="F34" s="121">
        <f>(F28/F30)</f>
        <v>227.22340771855227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1">
        <f>(R28/R30)</f>
        <v>280.92841490330477</v>
      </c>
      <c r="S34" s="397">
        <f>(S28/S30)</f>
        <v>181.85241418168533</v>
      </c>
    </row>
    <row r="36" spans="1:21" x14ac:dyDescent="0.25">
      <c r="A36" s="8" t="s">
        <v>71</v>
      </c>
    </row>
  </sheetData>
  <mergeCells count="54">
    <mergeCell ref="F3:F4"/>
    <mergeCell ref="A3:A4"/>
    <mergeCell ref="B3:B4"/>
    <mergeCell ref="C3:C4"/>
    <mergeCell ref="D3:D4"/>
    <mergeCell ref="E3:E4"/>
    <mergeCell ref="T3:U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R3:S3"/>
    <mergeCell ref="A14:A15"/>
    <mergeCell ref="B14:B15"/>
    <mergeCell ref="C14:C15"/>
    <mergeCell ref="D14:D15"/>
    <mergeCell ref="E14:E15"/>
    <mergeCell ref="R14:S14"/>
    <mergeCell ref="T14:U14"/>
    <mergeCell ref="G14:G15"/>
    <mergeCell ref="H14:H15"/>
    <mergeCell ref="I14:I15"/>
    <mergeCell ref="J14:J15"/>
    <mergeCell ref="K14:K15"/>
    <mergeCell ref="L14:L15"/>
    <mergeCell ref="F25:F26"/>
    <mergeCell ref="M14:M15"/>
    <mergeCell ref="N14:N15"/>
    <mergeCell ref="O14:O15"/>
    <mergeCell ref="P14:P15"/>
    <mergeCell ref="F14:F15"/>
    <mergeCell ref="A25:A26"/>
    <mergeCell ref="B25:B26"/>
    <mergeCell ref="C25:C26"/>
    <mergeCell ref="D25:D26"/>
    <mergeCell ref="E25:E26"/>
    <mergeCell ref="T25:U25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R25:S25"/>
  </mergeCells>
  <conditionalFormatting sqref="R12:S12">
    <cfRule type="cellIs" dxfId="19" priority="66" operator="greaterThan">
      <formula>0</formula>
    </cfRule>
    <cfRule type="cellIs" dxfId="18" priority="67" operator="lessThan">
      <formula>0</formula>
    </cfRule>
  </conditionalFormatting>
  <conditionalFormatting sqref="B12:P12">
    <cfRule type="cellIs" dxfId="17" priority="64" operator="greaterThan">
      <formula>0</formula>
    </cfRule>
    <cfRule type="cellIs" dxfId="16" priority="65" operator="lessThan">
      <formula>0</formula>
    </cfRule>
  </conditionalFormatting>
  <conditionalFormatting sqref="B23:P23">
    <cfRule type="cellIs" dxfId="15" priority="60" operator="greaterThan">
      <formula>0</formula>
    </cfRule>
    <cfRule type="cellIs" dxfId="14" priority="61" operator="lessThan">
      <formula>0</formula>
    </cfRule>
  </conditionalFormatting>
  <conditionalFormatting sqref="R23:S23">
    <cfRule type="cellIs" dxfId="13" priority="62" operator="greaterThan">
      <formula>0</formula>
    </cfRule>
    <cfRule type="cellIs" dxfId="12" priority="63" operator="lessThan">
      <formula>0</formula>
    </cfRule>
  </conditionalFormatting>
  <conditionalFormatting sqref="R34:S34">
    <cfRule type="cellIs" dxfId="11" priority="58" operator="greaterThan">
      <formula>0</formula>
    </cfRule>
    <cfRule type="cellIs" dxfId="10" priority="59" operator="lessThan">
      <formula>0</formula>
    </cfRule>
  </conditionalFormatting>
  <conditionalFormatting sqref="B34:P34">
    <cfRule type="cellIs" dxfId="9" priority="56" operator="greaterThan">
      <formula>0</formula>
    </cfRule>
    <cfRule type="cellIs" dxfId="8" priority="57" operator="lessThan">
      <formula>0</formula>
    </cfRule>
  </conditionalFormatting>
  <conditionalFormatting sqref="T12:U12">
    <cfRule type="cellIs" dxfId="7" priority="39" operator="greaterThan">
      <formula>0</formula>
    </cfRule>
    <cfRule type="cellIs" dxfId="6" priority="40" operator="lessThan">
      <formula>0</formula>
    </cfRule>
  </conditionalFormatting>
  <conditionalFormatting sqref="T23:U23">
    <cfRule type="cellIs" dxfId="5" priority="37" operator="greaterThan">
      <formula>0</formula>
    </cfRule>
    <cfRule type="cellIs" dxfId="4" priority="38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</xm:sqref>
        </x14:conditionalFormatting>
        <x14:conditionalFormatting xmlns:xm="http://schemas.microsoft.com/office/excel/2006/main">
          <x14:cfRule type="iconSet" priority="5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5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5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S18</xm:sqref>
        </x14:conditionalFormatting>
        <x14:conditionalFormatting xmlns:xm="http://schemas.microsoft.com/office/excel/2006/main">
          <x14:cfRule type="iconSet" priority="4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4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4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4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S29</xm:sqref>
        </x14:conditionalFormatting>
        <x14:conditionalFormatting xmlns:xm="http://schemas.microsoft.com/office/excel/2006/main">
          <x14:cfRule type="iconSet" priority="4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4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</xm:sqref>
        </x14:conditionalFormatting>
        <x14:conditionalFormatting xmlns:xm="http://schemas.microsoft.com/office/excel/2006/main">
          <x14:cfRule type="iconSet" priority="6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S11</xm:sqref>
        </x14:conditionalFormatting>
        <x14:conditionalFormatting xmlns:xm="http://schemas.microsoft.com/office/excel/2006/main">
          <x14:cfRule type="iconSet" priority="7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S20</xm:sqref>
        </x14:conditionalFormatting>
        <x14:conditionalFormatting xmlns:xm="http://schemas.microsoft.com/office/excel/2006/main">
          <x14:cfRule type="iconSet" priority="7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</xm:sqref>
        </x14:conditionalFormatting>
        <x14:conditionalFormatting xmlns:xm="http://schemas.microsoft.com/office/excel/2006/main">
          <x14:cfRule type="iconSet" priority="7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</xm:sqref>
        </x14:conditionalFormatting>
        <x14:conditionalFormatting xmlns:xm="http://schemas.microsoft.com/office/excel/2006/main">
          <x14:cfRule type="iconSet" priority="7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S33</xm:sqref>
        </x14:conditionalFormatting>
        <x14:conditionalFormatting xmlns:xm="http://schemas.microsoft.com/office/excel/2006/main">
          <x14:cfRule type="iconSet" priority="4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4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4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36" id="{3DAC9655-874A-41C2-9402-FE5371CDC1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</xm:sqref>
        </x14:conditionalFormatting>
        <x14:conditionalFormatting xmlns:xm="http://schemas.microsoft.com/office/excel/2006/main">
          <x14:cfRule type="iconSet" priority="35" id="{1B0721A5-9316-4675-BA92-9B550F903B9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T9:U9</xm:sqref>
        </x14:conditionalFormatting>
        <x14:conditionalFormatting xmlns:xm="http://schemas.microsoft.com/office/excel/2006/main">
          <x14:cfRule type="iconSet" priority="34" id="{023B4957-903A-44BC-8CD7-87EDC17052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T11:U11</xm:sqref>
        </x14:conditionalFormatting>
        <x14:conditionalFormatting xmlns:xm="http://schemas.microsoft.com/office/excel/2006/main">
          <x14:cfRule type="iconSet" priority="33" id="{A25AA081-06A8-4C25-B850-B55BA974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U18</xm:sqref>
        </x14:conditionalFormatting>
        <x14:conditionalFormatting xmlns:xm="http://schemas.microsoft.com/office/excel/2006/main">
          <x14:cfRule type="iconSet" priority="32" id="{712486B5-17AE-429F-BB63-0CC54EE515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T20:U20</xm:sqref>
        </x14:conditionalFormatting>
        <x14:conditionalFormatting xmlns:xm="http://schemas.microsoft.com/office/excel/2006/main">
          <x14:cfRule type="iconSet" priority="31" id="{D3FB84D4-6EAD-4CAC-A470-1EF9BDE2B34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T22:U22</xm:sqref>
        </x14:conditionalFormatting>
        <x14:conditionalFormatting xmlns:xm="http://schemas.microsoft.com/office/excel/2006/main">
          <x14:cfRule type="iconSet" priority="30" id="{E0F27309-BF37-4D54-81CF-C221475537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U29</xm:sqref>
        </x14:conditionalFormatting>
        <x14:conditionalFormatting xmlns:xm="http://schemas.microsoft.com/office/excel/2006/main">
          <x14:cfRule type="iconSet" priority="29" id="{F9D1EBE9-D8B6-4E84-B47A-98C8D1F1F6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T31:U31</xm:sqref>
        </x14:conditionalFormatting>
        <x14:conditionalFormatting xmlns:xm="http://schemas.microsoft.com/office/excel/2006/main">
          <x14:cfRule type="iconSet" priority="28" id="{24ABE559-B70E-44C6-83B3-B3C9FB151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T33:U33</xm:sqref>
        </x14:conditionalFormatting>
        <x14:conditionalFormatting xmlns:xm="http://schemas.microsoft.com/office/excel/2006/main">
          <x14:cfRule type="iconSet" priority="2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N7:P7</xm:sqref>
        </x14:conditionalFormatting>
        <x14:conditionalFormatting xmlns:xm="http://schemas.microsoft.com/office/excel/2006/main">
          <x14:cfRule type="iconSet" priority="2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N9:P9</xm:sqref>
        </x14:conditionalFormatting>
        <x14:conditionalFormatting xmlns:xm="http://schemas.microsoft.com/office/excel/2006/main">
          <x14:cfRule type="iconSet" priority="2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N11:P11</xm:sqref>
        </x14:conditionalFormatting>
        <x14:conditionalFormatting xmlns:xm="http://schemas.microsoft.com/office/excel/2006/main">
          <x14:cfRule type="iconSet" priority="2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2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2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1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1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1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2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1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1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1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1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1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1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1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6" id="{89893620-2427-4FC6-A505-14C6BDA33F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O18:P18</xm:sqref>
        </x14:conditionalFormatting>
        <x14:conditionalFormatting xmlns:xm="http://schemas.microsoft.com/office/excel/2006/main">
          <x14:cfRule type="iconSet" priority="5" id="{A7C66D07-7845-4247-91BC-4740285945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O20:P20</xm:sqref>
        </x14:conditionalFormatting>
        <x14:conditionalFormatting xmlns:xm="http://schemas.microsoft.com/office/excel/2006/main">
          <x14:cfRule type="iconSet" priority="4" id="{8AC0810F-A4F0-4CAF-9255-94432B942D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O22:P22</xm:sqref>
        </x14:conditionalFormatting>
        <x14:conditionalFormatting xmlns:xm="http://schemas.microsoft.com/office/excel/2006/main">
          <x14:cfRule type="iconSet" priority="3" id="{BC5C2CCD-8EC7-45A8-A05F-43F87FB74F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O29:P29</xm:sqref>
        </x14:conditionalFormatting>
        <x14:conditionalFormatting xmlns:xm="http://schemas.microsoft.com/office/excel/2006/main">
          <x14:cfRule type="iconSet" priority="2" id="{D2147B0A-5C71-46A1-B9B7-EB425C5E84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O31:P31</xm:sqref>
        </x14:conditionalFormatting>
        <x14:conditionalFormatting xmlns:xm="http://schemas.microsoft.com/office/excel/2006/main">
          <x14:cfRule type="iconSet" priority="1" id="{FD483C00-4026-486D-AC63-46F0C57D7F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O33:P33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>
    <pageSetUpPr fitToPage="1"/>
  </sheetPr>
  <dimension ref="A1:AW68"/>
  <sheetViews>
    <sheetView showGridLines="0" workbookViewId="0">
      <selection activeCell="AA59" sqref="AA59"/>
    </sheetView>
  </sheetViews>
  <sheetFormatPr defaultRowHeight="15" x14ac:dyDescent="0.25"/>
  <cols>
    <col min="1" max="1" width="18.7109375" customWidth="1"/>
    <col min="15" max="15" width="9.85546875" customWidth="1"/>
    <col min="16" max="16" width="1.7109375" customWidth="1"/>
    <col min="17" max="17" width="18.7109375" hidden="1" customWidth="1"/>
    <col min="31" max="31" width="10.140625" customWidth="1"/>
    <col min="32" max="32" width="1.7109375" customWidth="1"/>
    <col min="46" max="46" width="9.85546875" customWidth="1"/>
    <col min="49" max="49" width="9.140625" style="119"/>
  </cols>
  <sheetData>
    <row r="1" spans="1:49" ht="15.75" x14ac:dyDescent="0.25">
      <c r="A1" s="5" t="s">
        <v>100</v>
      </c>
    </row>
    <row r="3" spans="1:49" ht="15.75" thickBot="1" x14ac:dyDescent="0.3">
      <c r="O3" s="125" t="s">
        <v>1</v>
      </c>
      <c r="AE3" s="401">
        <v>1000</v>
      </c>
      <c r="AT3" s="401" t="s">
        <v>48</v>
      </c>
    </row>
    <row r="4" spans="1:49" ht="20.100000000000001" customHeight="1" x14ac:dyDescent="0.25">
      <c r="A4" s="436" t="s">
        <v>3</v>
      </c>
      <c r="B4" s="438" t="s">
        <v>73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3"/>
      <c r="O4" s="441" t="s">
        <v>132</v>
      </c>
      <c r="Q4" s="439" t="s">
        <v>3</v>
      </c>
      <c r="R4" s="431" t="s">
        <v>73</v>
      </c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3"/>
      <c r="AE4" s="434" t="s">
        <v>132</v>
      </c>
      <c r="AG4" s="431" t="s">
        <v>73</v>
      </c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3"/>
      <c r="AT4" s="434" t="s">
        <v>132</v>
      </c>
    </row>
    <row r="5" spans="1:49" ht="20.100000000000001" customHeight="1" thickBot="1" x14ac:dyDescent="0.3">
      <c r="A5" s="437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2"/>
      <c r="Q5" s="440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35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204">
        <v>2018</v>
      </c>
      <c r="AP5" s="153">
        <v>2019</v>
      </c>
      <c r="AQ5" s="204">
        <v>2020</v>
      </c>
      <c r="AR5" s="153">
        <v>2021</v>
      </c>
      <c r="AS5" s="151">
        <v>2022</v>
      </c>
      <c r="AT5" s="435"/>
      <c r="AW5" s="402"/>
    </row>
    <row r="6" spans="1:49" ht="3" customHeight="1" thickBot="1" x14ac:dyDescent="0.3">
      <c r="A6" s="403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4"/>
      <c r="Q6" s="403"/>
      <c r="R6" s="405">
        <v>2010</v>
      </c>
      <c r="S6" s="405">
        <v>2011</v>
      </c>
      <c r="T6" s="405">
        <v>2012</v>
      </c>
      <c r="U6" s="405"/>
      <c r="V6" s="405"/>
      <c r="W6" s="405"/>
      <c r="X6" s="405"/>
      <c r="Y6" s="405"/>
      <c r="Z6" s="402"/>
      <c r="AA6" s="402"/>
      <c r="AB6" s="402"/>
      <c r="AC6" s="402"/>
      <c r="AD6" s="405"/>
      <c r="AE6" s="406"/>
      <c r="AG6" s="405"/>
      <c r="AH6" s="405"/>
      <c r="AI6" s="405"/>
      <c r="AJ6" s="405"/>
      <c r="AK6" s="405"/>
      <c r="AL6" s="405"/>
      <c r="AM6" s="405"/>
      <c r="AN6" s="405"/>
      <c r="AO6" s="402"/>
      <c r="AP6" s="402"/>
      <c r="AQ6" s="402"/>
      <c r="AR6" s="402"/>
      <c r="AS6" s="405"/>
      <c r="AT6" s="404"/>
    </row>
    <row r="7" spans="1:49" ht="20.100000000000001" customHeight="1" x14ac:dyDescent="0.25">
      <c r="A7" s="138" t="s">
        <v>74</v>
      </c>
      <c r="B7" s="133">
        <v>162618.44999999995</v>
      </c>
      <c r="C7" s="174">
        <v>156534.06999999998</v>
      </c>
      <c r="D7" s="174">
        <v>239190.1999999999</v>
      </c>
      <c r="E7" s="174">
        <v>213768.74999999997</v>
      </c>
      <c r="F7" s="174">
        <v>196345.2</v>
      </c>
      <c r="G7" s="174">
        <v>183217.2099999999</v>
      </c>
      <c r="H7" s="174">
        <v>164354.55999999982</v>
      </c>
      <c r="I7" s="174">
        <v>192935.97999999986</v>
      </c>
      <c r="J7" s="174">
        <v>211445.75</v>
      </c>
      <c r="K7" s="174">
        <v>219278.33000000005</v>
      </c>
      <c r="L7" s="174">
        <v>238978.52999999991</v>
      </c>
      <c r="M7" s="174">
        <v>227112.63999999996</v>
      </c>
      <c r="N7" s="130">
        <v>230892.83999999962</v>
      </c>
      <c r="O7" s="407">
        <f>IF(N7="","",(N7-M7)/M7)</f>
        <v>1.6644604192878314E-2</v>
      </c>
      <c r="Q7" s="127" t="s">
        <v>74</v>
      </c>
      <c r="R7" s="133">
        <v>37448.925000000003</v>
      </c>
      <c r="S7" s="174">
        <v>38839.965999999986</v>
      </c>
      <c r="T7" s="174">
        <v>43280.928999999975</v>
      </c>
      <c r="U7" s="174">
        <v>45616.113000000012</v>
      </c>
      <c r="V7" s="174">
        <v>47446.346999999972</v>
      </c>
      <c r="W7" s="174">
        <v>44866.651000000042</v>
      </c>
      <c r="X7" s="174">
        <v>44731.008000000016</v>
      </c>
      <c r="Y7" s="174">
        <v>48635.341000000037</v>
      </c>
      <c r="Z7" s="174">
        <v>54050.858</v>
      </c>
      <c r="AA7" s="174">
        <v>57478.924000000043</v>
      </c>
      <c r="AB7" s="174">
        <v>63485.803999999982</v>
      </c>
      <c r="AC7" s="174">
        <v>59798.457000000039</v>
      </c>
      <c r="AD7" s="130">
        <v>63991.035999999993</v>
      </c>
      <c r="AE7" s="407">
        <f>IF(AD7="","",(AD7-AC7)/AC7)</f>
        <v>7.0111825795102903E-2</v>
      </c>
      <c r="AG7" s="142">
        <f t="shared" ref="AG7:AS22" si="0">(R7/B7)*10</f>
        <v>2.3028706152346192</v>
      </c>
      <c r="AH7" s="177">
        <f t="shared" si="0"/>
        <v>2.4812467982209876</v>
      </c>
      <c r="AI7" s="177">
        <f t="shared" si="0"/>
        <v>1.8094775204000828</v>
      </c>
      <c r="AJ7" s="177">
        <f t="shared" si="0"/>
        <v>2.1338999736865198</v>
      </c>
      <c r="AK7" s="177">
        <f t="shared" si="0"/>
        <v>2.4164760330275441</v>
      </c>
      <c r="AL7" s="177">
        <f t="shared" si="0"/>
        <v>2.4488229571883595</v>
      </c>
      <c r="AM7" s="177">
        <f t="shared" si="0"/>
        <v>2.7216164857245251</v>
      </c>
      <c r="AN7" s="177">
        <f t="shared" si="0"/>
        <v>2.5208020297717444</v>
      </c>
      <c r="AO7" s="177">
        <f t="shared" si="0"/>
        <v>2.5562518045408811</v>
      </c>
      <c r="AP7" s="177">
        <f t="shared" si="0"/>
        <v>2.6212769861937577</v>
      </c>
      <c r="AQ7" s="177">
        <f t="shared" si="0"/>
        <v>2.6565484355435616</v>
      </c>
      <c r="AR7" s="177">
        <f t="shared" si="0"/>
        <v>2.6329867417330908</v>
      </c>
      <c r="AS7" s="177">
        <f t="shared" si="0"/>
        <v>2.7714603882909534</v>
      </c>
      <c r="AT7" s="407">
        <f>IF(AS7="","",(AS7-AR7)/AR7)</f>
        <v>5.2591851057600163E-2</v>
      </c>
      <c r="AW7"/>
    </row>
    <row r="8" spans="1:49" ht="20.100000000000001" customHeight="1" x14ac:dyDescent="0.25">
      <c r="A8" s="139" t="s">
        <v>75</v>
      </c>
      <c r="B8" s="135">
        <v>161664.07999999981</v>
      </c>
      <c r="C8" s="175">
        <v>214997.14</v>
      </c>
      <c r="D8" s="175">
        <v>230196.23999999993</v>
      </c>
      <c r="E8" s="175">
        <v>260171.31000000006</v>
      </c>
      <c r="F8" s="175">
        <v>219768.14999999994</v>
      </c>
      <c r="G8" s="175">
        <v>191622.89999999979</v>
      </c>
      <c r="H8" s="175">
        <v>187100.07000000012</v>
      </c>
      <c r="I8" s="175">
        <v>187560.18000000008</v>
      </c>
      <c r="J8" s="175">
        <v>245913.44</v>
      </c>
      <c r="K8" s="175">
        <v>226330.75999999989</v>
      </c>
      <c r="L8" s="175">
        <v>217081.86999999988</v>
      </c>
      <c r="M8" s="175">
        <v>232262.33999999988</v>
      </c>
      <c r="N8" s="137">
        <v>247266.28999999998</v>
      </c>
      <c r="O8" s="337">
        <f t="shared" ref="O8:O23" si="1">IF(N8="","",(N8-M8)/M8)</f>
        <v>6.459915111507146E-2</v>
      </c>
      <c r="Q8" s="127" t="s">
        <v>75</v>
      </c>
      <c r="R8" s="135">
        <v>39208.55799999999</v>
      </c>
      <c r="S8" s="175">
        <v>43534.874999999993</v>
      </c>
      <c r="T8" s="175">
        <v>46936.957999999977</v>
      </c>
      <c r="U8" s="175">
        <v>51921.968000000052</v>
      </c>
      <c r="V8" s="175">
        <v>51933.389000000017</v>
      </c>
      <c r="W8" s="175">
        <v>46937.144999999968</v>
      </c>
      <c r="X8" s="175">
        <v>48461.340000000011</v>
      </c>
      <c r="Y8" s="175">
        <v>48751.319999999949</v>
      </c>
      <c r="Z8" s="175">
        <v>57358.343000000001</v>
      </c>
      <c r="AA8" s="175">
        <v>60378.147999999928</v>
      </c>
      <c r="AB8" s="175">
        <v>54982.760999999962</v>
      </c>
      <c r="AC8" s="175">
        <v>61210.272999999957</v>
      </c>
      <c r="AD8" s="137">
        <v>68683.667999999947</v>
      </c>
      <c r="AE8" s="337">
        <f t="shared" ref="AE8:AE23" si="2">IF(AD8="","",(AD8-AC8)/AC8)</f>
        <v>0.12209380278372545</v>
      </c>
      <c r="AG8" s="143">
        <f t="shared" si="0"/>
        <v>2.425310433832923</v>
      </c>
      <c r="AH8" s="178">
        <f t="shared" si="0"/>
        <v>2.0249048429202356</v>
      </c>
      <c r="AI8" s="178">
        <f t="shared" si="0"/>
        <v>2.0389975961379729</v>
      </c>
      <c r="AJ8" s="178">
        <f t="shared" si="0"/>
        <v>1.9956838438488873</v>
      </c>
      <c r="AK8" s="178">
        <f t="shared" si="0"/>
        <v>2.3630989749879605</v>
      </c>
      <c r="AL8" s="178">
        <f t="shared" si="0"/>
        <v>2.4494538492006965</v>
      </c>
      <c r="AM8" s="178">
        <f t="shared" si="0"/>
        <v>2.5901294424956642</v>
      </c>
      <c r="AN8" s="178">
        <f t="shared" si="0"/>
        <v>2.5992361491655602</v>
      </c>
      <c r="AO8" s="178">
        <f t="shared" si="0"/>
        <v>2.332460682100173</v>
      </c>
      <c r="AP8" s="178">
        <f t="shared" si="0"/>
        <v>2.6676951908790461</v>
      </c>
      <c r="AQ8" s="178">
        <f t="shared" si="0"/>
        <v>2.5328122058281508</v>
      </c>
      <c r="AR8" s="178">
        <f t="shared" si="0"/>
        <v>2.6353937965147511</v>
      </c>
      <c r="AS8" s="178">
        <f t="shared" ref="AS8" si="3">(AD8/N8)*10</f>
        <v>2.7777206508820895</v>
      </c>
      <c r="AT8" s="337">
        <f>IF(AS8="","",(AS8-AR8)/AR8)</f>
        <v>5.4005915379918723E-2</v>
      </c>
      <c r="AW8"/>
    </row>
    <row r="9" spans="1:49" ht="20.100000000000001" customHeight="1" x14ac:dyDescent="0.25">
      <c r="A9" s="139" t="s">
        <v>76</v>
      </c>
      <c r="B9" s="135">
        <v>247651.7600000001</v>
      </c>
      <c r="C9" s="175">
        <v>229392.75000000003</v>
      </c>
      <c r="D9" s="175">
        <v>306569.51000000007</v>
      </c>
      <c r="E9" s="175">
        <v>231638.53999999992</v>
      </c>
      <c r="F9" s="175">
        <v>216803.50000000012</v>
      </c>
      <c r="G9" s="175">
        <v>258485.74000000011</v>
      </c>
      <c r="H9" s="175">
        <v>249519.08999999994</v>
      </c>
      <c r="I9" s="175">
        <v>240693.52999999991</v>
      </c>
      <c r="J9" s="175">
        <v>242853</v>
      </c>
      <c r="K9" s="175">
        <v>231554.96000000011</v>
      </c>
      <c r="L9" s="175">
        <v>255533.76999999979</v>
      </c>
      <c r="M9" s="175">
        <v>311526.70000000054</v>
      </c>
      <c r="N9" s="137">
        <v>280964.92000000004</v>
      </c>
      <c r="O9" s="337">
        <f t="shared" si="1"/>
        <v>-9.8103244441007598E-2</v>
      </c>
      <c r="Q9" s="127" t="s">
        <v>76</v>
      </c>
      <c r="R9" s="135">
        <v>51168.47700000005</v>
      </c>
      <c r="S9" s="175">
        <v>49454.935999999994</v>
      </c>
      <c r="T9" s="175">
        <v>57419.120999999985</v>
      </c>
      <c r="U9" s="175">
        <v>50259.945</v>
      </c>
      <c r="V9" s="175">
        <v>50881.621999999916</v>
      </c>
      <c r="W9" s="175">
        <v>62257.105999999985</v>
      </c>
      <c r="X9" s="175">
        <v>56423.886000000035</v>
      </c>
      <c r="Y9" s="175">
        <v>66075.244999999908</v>
      </c>
      <c r="Z9" s="175">
        <v>64577.565999999999</v>
      </c>
      <c r="AA9" s="175">
        <v>61804.521999999954</v>
      </c>
      <c r="AB9" s="175">
        <v>66953.59299999995</v>
      </c>
      <c r="AC9" s="175">
        <v>86739.841999999859</v>
      </c>
      <c r="AD9" s="137">
        <v>80232.263999999908</v>
      </c>
      <c r="AE9" s="337">
        <f t="shared" si="2"/>
        <v>-7.5024093311121795E-2</v>
      </c>
      <c r="AG9" s="143">
        <f t="shared" si="0"/>
        <v>2.0661463096406028</v>
      </c>
      <c r="AH9" s="178">
        <f t="shared" si="0"/>
        <v>2.1559066709824086</v>
      </c>
      <c r="AI9" s="178">
        <f t="shared" si="0"/>
        <v>1.8729560222737081</v>
      </c>
      <c r="AJ9" s="178">
        <f t="shared" si="0"/>
        <v>2.1697574591861963</v>
      </c>
      <c r="AK9" s="178">
        <f t="shared" si="0"/>
        <v>2.3469003959806871</v>
      </c>
      <c r="AL9" s="178">
        <f t="shared" si="0"/>
        <v>2.4085315499415931</v>
      </c>
      <c r="AM9" s="178">
        <f t="shared" si="0"/>
        <v>2.2613053774763308</v>
      </c>
      <c r="AN9" s="178">
        <f t="shared" si="0"/>
        <v>2.7452023741560456</v>
      </c>
      <c r="AO9" s="178">
        <f t="shared" si="0"/>
        <v>2.6591216085450871</v>
      </c>
      <c r="AP9" s="178">
        <f t="shared" si="0"/>
        <v>2.6691081028883996</v>
      </c>
      <c r="AQ9" s="178">
        <f t="shared" si="0"/>
        <v>2.6201465661466194</v>
      </c>
      <c r="AR9" s="178">
        <f t="shared" si="0"/>
        <v>2.7843469596666903</v>
      </c>
      <c r="AS9" s="178">
        <f t="shared" ref="AS9" si="4">(AD9/N9)*10</f>
        <v>2.8555972040922368</v>
      </c>
      <c r="AT9" s="337">
        <f>IF(AS9="","",(AS9-AR9)/AR9)</f>
        <v>2.5589571076327269E-2</v>
      </c>
      <c r="AW9"/>
    </row>
    <row r="10" spans="1:49" ht="20.100000000000001" customHeight="1" x14ac:dyDescent="0.25">
      <c r="A10" s="139" t="s">
        <v>77</v>
      </c>
      <c r="B10" s="135">
        <v>215335.86</v>
      </c>
      <c r="C10" s="175">
        <v>234500.52</v>
      </c>
      <c r="D10" s="175">
        <v>245047.83999999971</v>
      </c>
      <c r="E10" s="175">
        <v>295201.40999999992</v>
      </c>
      <c r="F10" s="175">
        <v>217619.5400000001</v>
      </c>
      <c r="G10" s="175">
        <v>264598.62000000005</v>
      </c>
      <c r="H10" s="175">
        <v>251369.34000000005</v>
      </c>
      <c r="I10" s="175">
        <v>225265.57000000021</v>
      </c>
      <c r="J10" s="175">
        <v>280278.36</v>
      </c>
      <c r="K10" s="175">
        <v>242604.24999999974</v>
      </c>
      <c r="L10" s="175">
        <v>221930.11999999973</v>
      </c>
      <c r="M10" s="175">
        <v>287139.19999999966</v>
      </c>
      <c r="N10" s="137"/>
      <c r="O10" s="337" t="str">
        <f t="shared" si="1"/>
        <v/>
      </c>
      <c r="Q10" s="127" t="s">
        <v>77</v>
      </c>
      <c r="R10" s="135">
        <v>46025.074999999961</v>
      </c>
      <c r="S10" s="175">
        <v>44904.889000000003</v>
      </c>
      <c r="T10" s="175">
        <v>48943.746000000036</v>
      </c>
      <c r="U10" s="175">
        <v>56740.441000000035</v>
      </c>
      <c r="V10" s="175">
        <v>53780.95900000001</v>
      </c>
      <c r="W10" s="175">
        <v>62171.204999999944</v>
      </c>
      <c r="X10" s="175">
        <v>54315.156000000032</v>
      </c>
      <c r="Y10" s="175">
        <v>53392.404000000024</v>
      </c>
      <c r="Z10" s="175">
        <v>64781.760000000002</v>
      </c>
      <c r="AA10" s="175">
        <v>61456.496999999916</v>
      </c>
      <c r="AB10" s="175">
        <v>59545.284999999967</v>
      </c>
      <c r="AC10" s="175">
        <v>77211.850000000079</v>
      </c>
      <c r="AD10" s="137"/>
      <c r="AE10" s="337" t="str">
        <f t="shared" si="2"/>
        <v/>
      </c>
      <c r="AG10" s="143">
        <f t="shared" si="0"/>
        <v>2.1373623046342565</v>
      </c>
      <c r="AH10" s="178">
        <f t="shared" si="0"/>
        <v>1.914916393362369</v>
      </c>
      <c r="AI10" s="178">
        <f t="shared" si="0"/>
        <v>1.9973139122548518</v>
      </c>
      <c r="AJ10" s="178">
        <f t="shared" si="0"/>
        <v>1.9220924791653282</v>
      </c>
      <c r="AK10" s="178">
        <f t="shared" si="0"/>
        <v>2.4713295046942929</v>
      </c>
      <c r="AL10" s="178">
        <f t="shared" si="0"/>
        <v>2.3496420729631899</v>
      </c>
      <c r="AM10" s="178">
        <f t="shared" si="0"/>
        <v>2.160770919794754</v>
      </c>
      <c r="AN10" s="178">
        <f t="shared" si="0"/>
        <v>2.3701981621070618</v>
      </c>
      <c r="AO10" s="178">
        <f t="shared" si="0"/>
        <v>2.3113364870552262</v>
      </c>
      <c r="AP10" s="178">
        <f t="shared" si="0"/>
        <v>2.5331995214428424</v>
      </c>
      <c r="AQ10" s="178">
        <f t="shared" si="0"/>
        <v>2.6830646061021386</v>
      </c>
      <c r="AR10" s="178">
        <f t="shared" si="0"/>
        <v>2.6890041485105542</v>
      </c>
      <c r="AS10" s="178"/>
      <c r="AT10" s="337"/>
      <c r="AW10"/>
    </row>
    <row r="11" spans="1:49" ht="20.100000000000001" customHeight="1" x14ac:dyDescent="0.25">
      <c r="A11" s="139" t="s">
        <v>78</v>
      </c>
      <c r="B11" s="135">
        <v>222013.68</v>
      </c>
      <c r="C11" s="175">
        <v>263893.25999999989</v>
      </c>
      <c r="D11" s="175">
        <v>299190.6300000003</v>
      </c>
      <c r="E11" s="175">
        <v>256106.34999999966</v>
      </c>
      <c r="F11" s="175">
        <v>230811.05</v>
      </c>
      <c r="G11" s="175">
        <v>216672.04999999973</v>
      </c>
      <c r="H11" s="175">
        <v>236802.16999999972</v>
      </c>
      <c r="I11" s="175">
        <v>260243.39000000019</v>
      </c>
      <c r="J11" s="175">
        <v>262127.07</v>
      </c>
      <c r="K11" s="175">
        <v>281547.48000000021</v>
      </c>
      <c r="L11" s="175">
        <v>229388.94999999992</v>
      </c>
      <c r="M11" s="175">
        <v>289737.4499999996</v>
      </c>
      <c r="N11" s="137"/>
      <c r="O11" s="337" t="str">
        <f t="shared" si="1"/>
        <v/>
      </c>
      <c r="Q11" s="127" t="s">
        <v>78</v>
      </c>
      <c r="R11" s="135">
        <v>47205.19600000004</v>
      </c>
      <c r="S11" s="175">
        <v>52842.769000000008</v>
      </c>
      <c r="T11" s="175">
        <v>54431.923000000046</v>
      </c>
      <c r="U11" s="175">
        <v>55981.48</v>
      </c>
      <c r="V11" s="175">
        <v>55053.410000000054</v>
      </c>
      <c r="W11" s="175">
        <v>55267.650999999962</v>
      </c>
      <c r="X11" s="175">
        <v>56035.015999999938</v>
      </c>
      <c r="Y11" s="175">
        <v>66317.002000000022</v>
      </c>
      <c r="Z11" s="175">
        <v>64324.446000000004</v>
      </c>
      <c r="AA11" s="175">
        <v>68453.83000000006</v>
      </c>
      <c r="AB11" s="175">
        <v>58256.008000000045</v>
      </c>
      <c r="AC11" s="175">
        <v>77243.608000000022</v>
      </c>
      <c r="AD11" s="137"/>
      <c r="AE11" s="337" t="str">
        <f t="shared" si="2"/>
        <v/>
      </c>
      <c r="AG11" s="143">
        <f t="shared" si="0"/>
        <v>2.1262291584914967</v>
      </c>
      <c r="AH11" s="178">
        <f t="shared" si="0"/>
        <v>2.002429656596763</v>
      </c>
      <c r="AI11" s="178">
        <f t="shared" si="0"/>
        <v>1.8193057382846511</v>
      </c>
      <c r="AJ11" s="178">
        <f t="shared" si="0"/>
        <v>2.185868487837185</v>
      </c>
      <c r="AK11" s="178">
        <f t="shared" si="0"/>
        <v>2.3852155258597914</v>
      </c>
      <c r="AL11" s="178">
        <f t="shared" si="0"/>
        <v>2.5507512851796084</v>
      </c>
      <c r="AM11" s="178">
        <f t="shared" si="0"/>
        <v>2.366321896458973</v>
      </c>
      <c r="AN11" s="178">
        <f t="shared" si="0"/>
        <v>2.5482684497769559</v>
      </c>
      <c r="AO11" s="178">
        <f t="shared" si="0"/>
        <v>2.4539413651554569</v>
      </c>
      <c r="AP11" s="178">
        <f t="shared" si="0"/>
        <v>2.4313423085868151</v>
      </c>
      <c r="AQ11" s="178">
        <f t="shared" si="0"/>
        <v>2.5396170129380713</v>
      </c>
      <c r="AR11" s="178">
        <f t="shared" si="0"/>
        <v>2.6659863265863675</v>
      </c>
      <c r="AS11" s="178"/>
      <c r="AT11" s="337"/>
      <c r="AW11"/>
    </row>
    <row r="12" spans="1:49" ht="20.100000000000001" customHeight="1" x14ac:dyDescent="0.25">
      <c r="A12" s="139" t="s">
        <v>79</v>
      </c>
      <c r="B12" s="135">
        <v>215680.73000000007</v>
      </c>
      <c r="C12" s="175">
        <v>298357.37000000005</v>
      </c>
      <c r="D12" s="175">
        <v>243274.90999999974</v>
      </c>
      <c r="E12" s="175">
        <v>242334.35000000021</v>
      </c>
      <c r="F12" s="175">
        <v>229301.40999999997</v>
      </c>
      <c r="G12" s="175">
        <v>227631.27999999985</v>
      </c>
      <c r="H12" s="175">
        <v>210795.03999999986</v>
      </c>
      <c r="I12" s="175">
        <v>279141.12000000017</v>
      </c>
      <c r="J12" s="175">
        <v>254074.62</v>
      </c>
      <c r="K12" s="175">
        <v>214797.02000000022</v>
      </c>
      <c r="L12" s="175">
        <v>270265.60999999958</v>
      </c>
      <c r="M12" s="175">
        <v>280981.16999999975</v>
      </c>
      <c r="N12" s="137"/>
      <c r="O12" s="337" t="str">
        <f t="shared" si="1"/>
        <v/>
      </c>
      <c r="Q12" s="127" t="s">
        <v>79</v>
      </c>
      <c r="R12" s="135">
        <v>45837.497000000039</v>
      </c>
      <c r="S12" s="175">
        <v>51105.701000000001</v>
      </c>
      <c r="T12" s="175">
        <v>50899.00499999999</v>
      </c>
      <c r="U12" s="175">
        <v>50438.382000000049</v>
      </c>
      <c r="V12" s="175">
        <v>52151.921999999926</v>
      </c>
      <c r="W12" s="175">
        <v>56091.163000000008</v>
      </c>
      <c r="X12" s="175">
        <v>52714.073000000055</v>
      </c>
      <c r="Y12" s="175">
        <v>64528.730000000025</v>
      </c>
      <c r="Z12" s="175">
        <v>62742.375</v>
      </c>
      <c r="AA12" s="175">
        <v>55571.388000000043</v>
      </c>
      <c r="AB12" s="175">
        <v>66351.210999999865</v>
      </c>
      <c r="AC12" s="175">
        <v>74566.506000000139</v>
      </c>
      <c r="AD12" s="137"/>
      <c r="AE12" s="337" t="str">
        <f t="shared" si="2"/>
        <v/>
      </c>
      <c r="AG12" s="143">
        <f t="shared" si="0"/>
        <v>2.1252476751168277</v>
      </c>
      <c r="AH12" s="178">
        <f t="shared" si="0"/>
        <v>1.7129022487361378</v>
      </c>
      <c r="AI12" s="178">
        <f t="shared" si="0"/>
        <v>2.0922422702776888</v>
      </c>
      <c r="AJ12" s="178">
        <f t="shared" si="0"/>
        <v>2.0813550369561726</v>
      </c>
      <c r="AK12" s="178">
        <f t="shared" si="0"/>
        <v>2.2743829617096525</v>
      </c>
      <c r="AL12" s="178">
        <f t="shared" si="0"/>
        <v>2.4641236916121563</v>
      </c>
      <c r="AM12" s="178">
        <f t="shared" si="0"/>
        <v>2.5007264402426213</v>
      </c>
      <c r="AN12" s="178">
        <f t="shared" si="0"/>
        <v>2.3116884391665402</v>
      </c>
      <c r="AO12" s="178">
        <f t="shared" si="0"/>
        <v>2.469446771188716</v>
      </c>
      <c r="AP12" s="178">
        <f t="shared" si="0"/>
        <v>2.5871582389737058</v>
      </c>
      <c r="AQ12" s="178">
        <f t="shared" si="0"/>
        <v>2.4550371392053902</v>
      </c>
      <c r="AR12" s="178">
        <f t="shared" si="0"/>
        <v>2.6537901454392907</v>
      </c>
      <c r="AS12" s="178"/>
      <c r="AT12" s="337"/>
      <c r="AW12"/>
    </row>
    <row r="13" spans="1:49" ht="20.100000000000001" customHeight="1" x14ac:dyDescent="0.25">
      <c r="A13" s="139" t="s">
        <v>80</v>
      </c>
      <c r="B13" s="135">
        <v>248639.30000000008</v>
      </c>
      <c r="C13" s="175">
        <v>301296.24000000011</v>
      </c>
      <c r="D13" s="175">
        <v>302219.03000000003</v>
      </c>
      <c r="E13" s="175">
        <v>271364.13999999984</v>
      </c>
      <c r="F13" s="175">
        <v>280219.00999999989</v>
      </c>
      <c r="G13" s="175">
        <v>268822.42000000004</v>
      </c>
      <c r="H13" s="175">
        <v>250739.99</v>
      </c>
      <c r="I13" s="175">
        <v>253691.20000000013</v>
      </c>
      <c r="J13" s="175">
        <v>257419.71</v>
      </c>
      <c r="K13" s="175">
        <v>275641.55999999971</v>
      </c>
      <c r="L13" s="175">
        <v>333531.0900000002</v>
      </c>
      <c r="M13" s="175">
        <v>287187.74000000022</v>
      </c>
      <c r="N13" s="137"/>
      <c r="O13" s="337" t="str">
        <f t="shared" si="1"/>
        <v/>
      </c>
      <c r="Q13" s="127" t="s">
        <v>80</v>
      </c>
      <c r="R13" s="135">
        <v>54364.509000000027</v>
      </c>
      <c r="S13" s="175">
        <v>59788.318999999996</v>
      </c>
      <c r="T13" s="175">
        <v>62714.63899999993</v>
      </c>
      <c r="U13" s="175">
        <v>65018.055000000037</v>
      </c>
      <c r="V13" s="175">
        <v>69122.01800000004</v>
      </c>
      <c r="W13" s="175">
        <v>69013.110000000117</v>
      </c>
      <c r="X13" s="175">
        <v>62444.103999999985</v>
      </c>
      <c r="Y13" s="175">
        <v>64721.649999999972</v>
      </c>
      <c r="Z13" s="175">
        <v>68976.123999999996</v>
      </c>
      <c r="AA13" s="175">
        <v>78608.732000000018</v>
      </c>
      <c r="AB13" s="175">
        <v>87158.587</v>
      </c>
      <c r="AC13" s="175">
        <v>82701.739000000161</v>
      </c>
      <c r="AD13" s="137"/>
      <c r="AE13" s="337" t="str">
        <f t="shared" si="2"/>
        <v/>
      </c>
      <c r="AG13" s="143">
        <f t="shared" si="0"/>
        <v>2.1864809384518056</v>
      </c>
      <c r="AH13" s="178">
        <f t="shared" si="0"/>
        <v>1.9843699011975713</v>
      </c>
      <c r="AI13" s="178">
        <f t="shared" si="0"/>
        <v>2.0751386502696381</v>
      </c>
      <c r="AJ13" s="178">
        <f t="shared" si="0"/>
        <v>2.3959707793373171</v>
      </c>
      <c r="AK13" s="178">
        <f t="shared" si="0"/>
        <v>2.4667140890976693</v>
      </c>
      <c r="AL13" s="178">
        <f t="shared" si="0"/>
        <v>2.5672378814237335</v>
      </c>
      <c r="AM13" s="178">
        <f t="shared" si="0"/>
        <v>2.490392697231901</v>
      </c>
      <c r="AN13" s="178">
        <f t="shared" si="0"/>
        <v>2.5511980707253517</v>
      </c>
      <c r="AO13" s="178">
        <f t="shared" si="0"/>
        <v>2.6795199171034727</v>
      </c>
      <c r="AP13" s="178">
        <f t="shared" si="0"/>
        <v>2.8518461439559442</v>
      </c>
      <c r="AQ13" s="178">
        <f t="shared" si="0"/>
        <v>2.6132072725214295</v>
      </c>
      <c r="AR13" s="178">
        <f t="shared" si="0"/>
        <v>2.8797099416569836</v>
      </c>
      <c r="AS13" s="178"/>
      <c r="AT13" s="337"/>
      <c r="AW13"/>
    </row>
    <row r="14" spans="1:49" ht="20.100000000000001" customHeight="1" x14ac:dyDescent="0.25">
      <c r="A14" s="139" t="s">
        <v>81</v>
      </c>
      <c r="B14" s="135">
        <v>188089.6999999999</v>
      </c>
      <c r="C14" s="175">
        <v>220263.89</v>
      </c>
      <c r="D14" s="175">
        <v>238438.41000000006</v>
      </c>
      <c r="E14" s="175">
        <v>192903.74999999985</v>
      </c>
      <c r="F14" s="175">
        <v>168311.4199999999</v>
      </c>
      <c r="G14" s="175">
        <v>186814.79000000024</v>
      </c>
      <c r="H14" s="175">
        <v>210170.4499999999</v>
      </c>
      <c r="I14" s="175">
        <v>215685.8899999999</v>
      </c>
      <c r="J14" s="175">
        <v>216097.52</v>
      </c>
      <c r="K14" s="175">
        <v>196206.75000000006</v>
      </c>
      <c r="L14" s="175">
        <v>214684.44000000015</v>
      </c>
      <c r="M14" s="175">
        <v>235940.3999999997</v>
      </c>
      <c r="N14" s="137"/>
      <c r="O14" s="337" t="str">
        <f t="shared" si="1"/>
        <v/>
      </c>
      <c r="Q14" s="127" t="s">
        <v>81</v>
      </c>
      <c r="R14" s="135">
        <v>39184.329000000012</v>
      </c>
      <c r="S14" s="175">
        <v>43186.20999999997</v>
      </c>
      <c r="T14" s="175">
        <v>48896.256000000016</v>
      </c>
      <c r="U14" s="175">
        <v>49231.409</v>
      </c>
      <c r="V14" s="175">
        <v>41790.908999999992</v>
      </c>
      <c r="W14" s="175">
        <v>45062.92500000001</v>
      </c>
      <c r="X14" s="175">
        <v>49976.91399999999</v>
      </c>
      <c r="Y14" s="175">
        <v>51045.44799999996</v>
      </c>
      <c r="Z14" s="175">
        <v>55934.430999999997</v>
      </c>
      <c r="AA14" s="175">
        <v>52837.047999999988</v>
      </c>
      <c r="AB14" s="175">
        <v>57801.853999999985</v>
      </c>
      <c r="AC14" s="175">
        <v>61137.436999999954</v>
      </c>
      <c r="AD14" s="137"/>
      <c r="AE14" s="337" t="str">
        <f t="shared" si="2"/>
        <v/>
      </c>
      <c r="AG14" s="143">
        <f t="shared" si="0"/>
        <v>2.0832788291969222</v>
      </c>
      <c r="AH14" s="178">
        <f t="shared" si="0"/>
        <v>1.9606577364996127</v>
      </c>
      <c r="AI14" s="178">
        <f t="shared" si="0"/>
        <v>2.0506870516373601</v>
      </c>
      <c r="AJ14" s="178">
        <f t="shared" si="0"/>
        <v>2.5521229628765663</v>
      </c>
      <c r="AK14" s="178">
        <f t="shared" si="0"/>
        <v>2.4829514836248197</v>
      </c>
      <c r="AL14" s="178">
        <f t="shared" si="0"/>
        <v>2.412171166961671</v>
      </c>
      <c r="AM14" s="178">
        <f t="shared" si="0"/>
        <v>2.3779229668109867</v>
      </c>
      <c r="AN14" s="178">
        <f t="shared" si="0"/>
        <v>2.3666568081945454</v>
      </c>
      <c r="AO14" s="178">
        <f t="shared" si="0"/>
        <v>2.5883883813196928</v>
      </c>
      <c r="AP14" s="178">
        <f t="shared" si="0"/>
        <v>2.692927129163496</v>
      </c>
      <c r="AQ14" s="178">
        <f t="shared" si="0"/>
        <v>2.6924100321383304</v>
      </c>
      <c r="AR14" s="178">
        <f t="shared" si="0"/>
        <v>2.5912237582033444</v>
      </c>
      <c r="AS14" s="178"/>
      <c r="AT14" s="337"/>
      <c r="AW14"/>
    </row>
    <row r="15" spans="1:49" ht="20.100000000000001" customHeight="1" x14ac:dyDescent="0.25">
      <c r="A15" s="139" t="s">
        <v>82</v>
      </c>
      <c r="B15" s="135">
        <v>276286.43999999977</v>
      </c>
      <c r="C15" s="175">
        <v>291231.52999999991</v>
      </c>
      <c r="D15" s="175">
        <v>295760.24000000017</v>
      </c>
      <c r="E15" s="175">
        <v>290599.48999999982</v>
      </c>
      <c r="F15" s="175">
        <v>290227.67999999964</v>
      </c>
      <c r="G15" s="175">
        <v>248925.34999999977</v>
      </c>
      <c r="H15" s="175">
        <v>261926.87000000026</v>
      </c>
      <c r="I15" s="175">
        <v>267823.90999999992</v>
      </c>
      <c r="J15" s="175">
        <v>219687.75</v>
      </c>
      <c r="K15" s="175">
        <v>266084.85000000027</v>
      </c>
      <c r="L15" s="175">
        <v>301265.00000000035</v>
      </c>
      <c r="M15" s="175">
        <v>280693.14000000031</v>
      </c>
      <c r="N15" s="137"/>
      <c r="O15" s="337" t="str">
        <f t="shared" si="1"/>
        <v/>
      </c>
      <c r="Q15" s="127" t="s">
        <v>82</v>
      </c>
      <c r="R15" s="135">
        <v>64657.764999999978</v>
      </c>
      <c r="S15" s="175">
        <v>67014.460999999996</v>
      </c>
      <c r="T15" s="175">
        <v>62417.526999999995</v>
      </c>
      <c r="U15" s="175">
        <v>71596.117000000057</v>
      </c>
      <c r="V15" s="175">
        <v>76295.819000000003</v>
      </c>
      <c r="W15" s="175">
        <v>70793.574000000022</v>
      </c>
      <c r="X15" s="175">
        <v>69809.002000000037</v>
      </c>
      <c r="Y15" s="175">
        <v>71866.597999999954</v>
      </c>
      <c r="Z15" s="175">
        <v>67502.441000000006</v>
      </c>
      <c r="AA15" s="175">
        <v>79059.753999999943</v>
      </c>
      <c r="AB15" s="175">
        <v>84581.715000000026</v>
      </c>
      <c r="AC15" s="175">
        <v>88757.619999999763</v>
      </c>
      <c r="AD15" s="137"/>
      <c r="AE15" s="337" t="str">
        <f t="shared" si="2"/>
        <v/>
      </c>
      <c r="AG15" s="143">
        <f t="shared" si="0"/>
        <v>2.3402438787802988</v>
      </c>
      <c r="AH15" s="178">
        <f t="shared" si="0"/>
        <v>2.3010716250400503</v>
      </c>
      <c r="AI15" s="178">
        <f t="shared" si="0"/>
        <v>2.1104096683178226</v>
      </c>
      <c r="AJ15" s="178">
        <f t="shared" si="0"/>
        <v>2.4637385633402213</v>
      </c>
      <c r="AK15" s="178">
        <f t="shared" si="0"/>
        <v>2.6288264096656837</v>
      </c>
      <c r="AL15" s="178">
        <f t="shared" si="0"/>
        <v>2.843968041021137</v>
      </c>
      <c r="AM15" s="178">
        <f t="shared" si="0"/>
        <v>2.6652096442033595</v>
      </c>
      <c r="AN15" s="178">
        <f t="shared" si="0"/>
        <v>2.6833525804324183</v>
      </c>
      <c r="AO15" s="178">
        <f t="shared" si="0"/>
        <v>3.0726538461976149</v>
      </c>
      <c r="AP15" s="178">
        <f t="shared" si="0"/>
        <v>2.9712234274142202</v>
      </c>
      <c r="AQ15" s="178">
        <f t="shared" si="0"/>
        <v>2.8075519891125729</v>
      </c>
      <c r="AR15" s="178">
        <f t="shared" si="0"/>
        <v>3.1620872530051738</v>
      </c>
      <c r="AS15" s="178"/>
      <c r="AT15" s="337"/>
      <c r="AW15"/>
    </row>
    <row r="16" spans="1:49" ht="20.100000000000001" customHeight="1" x14ac:dyDescent="0.25">
      <c r="A16" s="139" t="s">
        <v>83</v>
      </c>
      <c r="B16" s="135">
        <v>218413.52999999985</v>
      </c>
      <c r="C16" s="175">
        <v>269385.36999999994</v>
      </c>
      <c r="D16" s="175">
        <v>357795.17000000092</v>
      </c>
      <c r="E16" s="175">
        <v>308575.81999999948</v>
      </c>
      <c r="F16" s="175">
        <v>305395.48999999964</v>
      </c>
      <c r="G16" s="175">
        <v>278553.34999999945</v>
      </c>
      <c r="H16" s="175">
        <v>249519.28000000003</v>
      </c>
      <c r="I16" s="175">
        <v>311771.15999999992</v>
      </c>
      <c r="J16" s="175">
        <v>292724.18</v>
      </c>
      <c r="K16" s="175">
        <v>321608.53999999992</v>
      </c>
      <c r="L16" s="175">
        <v>322467.64999999991</v>
      </c>
      <c r="M16" s="175">
        <v>295649.68000000116</v>
      </c>
      <c r="N16" s="137"/>
      <c r="O16" s="337" t="str">
        <f t="shared" si="1"/>
        <v/>
      </c>
      <c r="Q16" s="127" t="s">
        <v>83</v>
      </c>
      <c r="R16" s="135">
        <v>62505.198999999993</v>
      </c>
      <c r="S16" s="175">
        <v>72259.178000000014</v>
      </c>
      <c r="T16" s="175">
        <v>85069.483999999968</v>
      </c>
      <c r="U16" s="175">
        <v>87588.735000000001</v>
      </c>
      <c r="V16" s="175">
        <v>89099.010000000038</v>
      </c>
      <c r="W16" s="175">
        <v>82030.592000000048</v>
      </c>
      <c r="X16" s="175">
        <v>76031.939000000013</v>
      </c>
      <c r="Y16" s="175">
        <v>87843.296000000017</v>
      </c>
      <c r="Z16" s="175">
        <v>92024.978000000003</v>
      </c>
      <c r="AA16" s="175">
        <v>97269.096999999994</v>
      </c>
      <c r="AB16" s="175">
        <v>96078.873000000051</v>
      </c>
      <c r="AC16" s="175">
        <v>90747.99599999997</v>
      </c>
      <c r="AD16" s="137"/>
      <c r="AE16" s="337" t="str">
        <f t="shared" si="2"/>
        <v/>
      </c>
      <c r="AG16" s="143">
        <f t="shared" si="0"/>
        <v>2.8617823721817981</v>
      </c>
      <c r="AH16" s="178">
        <f t="shared" si="0"/>
        <v>2.6823720233953323</v>
      </c>
      <c r="AI16" s="178">
        <f t="shared" si="0"/>
        <v>2.3776029173339523</v>
      </c>
      <c r="AJ16" s="178">
        <f t="shared" si="0"/>
        <v>2.8384834236201706</v>
      </c>
      <c r="AK16" s="178">
        <f t="shared" si="0"/>
        <v>2.9174959328967214</v>
      </c>
      <c r="AL16" s="178">
        <f t="shared" si="0"/>
        <v>2.9448790330469983</v>
      </c>
      <c r="AM16" s="178">
        <f t="shared" si="0"/>
        <v>3.0471368384839841</v>
      </c>
      <c r="AN16" s="178">
        <f t="shared" si="0"/>
        <v>2.81755682597454</v>
      </c>
      <c r="AO16" s="178">
        <f t="shared" si="0"/>
        <v>3.1437436429064385</v>
      </c>
      <c r="AP16" s="178">
        <f t="shared" si="0"/>
        <v>3.0244562846496557</v>
      </c>
      <c r="AQ16" s="178">
        <f t="shared" si="0"/>
        <v>2.9794887332109155</v>
      </c>
      <c r="AR16" s="178">
        <f t="shared" si="0"/>
        <v>3.0694434034225782</v>
      </c>
      <c r="AS16" s="178"/>
      <c r="AT16" s="337"/>
      <c r="AW16"/>
    </row>
    <row r="17" spans="1:49" ht="20.100000000000001" customHeight="1" x14ac:dyDescent="0.25">
      <c r="A17" s="139" t="s">
        <v>84</v>
      </c>
      <c r="B17" s="135">
        <v>283992.13999999984</v>
      </c>
      <c r="C17" s="175">
        <v>340923.25</v>
      </c>
      <c r="D17" s="175">
        <v>307861.13000000047</v>
      </c>
      <c r="E17" s="175">
        <v>286413.15999999997</v>
      </c>
      <c r="F17" s="175">
        <v>274219.10999999993</v>
      </c>
      <c r="G17" s="175">
        <v>273526.25000000035</v>
      </c>
      <c r="H17" s="175">
        <v>315362.60000000033</v>
      </c>
      <c r="I17" s="175">
        <v>306231.50000000035</v>
      </c>
      <c r="J17" s="175">
        <v>274210.34999999998</v>
      </c>
      <c r="K17" s="175">
        <v>273617.80999999982</v>
      </c>
      <c r="L17" s="175">
        <v>319048.99000000063</v>
      </c>
      <c r="M17" s="175">
        <v>319235.21999999991</v>
      </c>
      <c r="N17" s="137"/>
      <c r="O17" s="337" t="str">
        <f t="shared" si="1"/>
        <v/>
      </c>
      <c r="Q17" s="127" t="s">
        <v>84</v>
      </c>
      <c r="R17" s="135">
        <v>75798.92399999997</v>
      </c>
      <c r="S17" s="175">
        <v>78510.058999999979</v>
      </c>
      <c r="T17" s="175">
        <v>82860.765000000043</v>
      </c>
      <c r="U17" s="175">
        <v>82287.181999999913</v>
      </c>
      <c r="V17" s="175">
        <v>81224.970999999918</v>
      </c>
      <c r="W17" s="175">
        <v>82936.982000000047</v>
      </c>
      <c r="X17" s="175">
        <v>94068.771999999837</v>
      </c>
      <c r="Y17" s="175">
        <v>90812.540999999997</v>
      </c>
      <c r="Z17" s="175">
        <v>85853.54</v>
      </c>
      <c r="AA17" s="175">
        <v>81718.175000000017</v>
      </c>
      <c r="AB17" s="175">
        <v>93299.05299999984</v>
      </c>
      <c r="AC17" s="175">
        <v>97882.244000000108</v>
      </c>
      <c r="AD17" s="137"/>
      <c r="AE17" s="337" t="str">
        <f t="shared" si="2"/>
        <v/>
      </c>
      <c r="AG17" s="143">
        <f t="shared" si="0"/>
        <v>2.669050065963094</v>
      </c>
      <c r="AH17" s="178">
        <f t="shared" si="0"/>
        <v>2.3028660849619373</v>
      </c>
      <c r="AI17" s="178">
        <f t="shared" si="0"/>
        <v>2.6914981115024137</v>
      </c>
      <c r="AJ17" s="178">
        <f t="shared" si="0"/>
        <v>2.8730237814491453</v>
      </c>
      <c r="AK17" s="178">
        <f t="shared" si="0"/>
        <v>2.9620463358662326</v>
      </c>
      <c r="AL17" s="178">
        <f t="shared" si="0"/>
        <v>3.0321397672069845</v>
      </c>
      <c r="AM17" s="178">
        <f t="shared" si="0"/>
        <v>2.9828765998250821</v>
      </c>
      <c r="AN17" s="178">
        <f t="shared" si="0"/>
        <v>2.9654866008232301</v>
      </c>
      <c r="AO17" s="178">
        <f t="shared" si="0"/>
        <v>3.1309372530978496</v>
      </c>
      <c r="AP17" s="178">
        <f t="shared" si="0"/>
        <v>2.9865809904698848</v>
      </c>
      <c r="AQ17" s="178">
        <f t="shared" si="0"/>
        <v>2.92428611041833</v>
      </c>
      <c r="AR17" s="178">
        <f t="shared" si="0"/>
        <v>3.0661480271506427</v>
      </c>
      <c r="AS17" s="178"/>
      <c r="AT17" s="337"/>
      <c r="AW17"/>
    </row>
    <row r="18" spans="1:49" ht="20.100000000000001" customHeight="1" thickBot="1" x14ac:dyDescent="0.3">
      <c r="A18" s="139" t="s">
        <v>85</v>
      </c>
      <c r="B18" s="135">
        <v>226068.2300000001</v>
      </c>
      <c r="C18" s="175">
        <v>257835.04999999996</v>
      </c>
      <c r="D18" s="175">
        <v>297135.57000000012</v>
      </c>
      <c r="E18" s="175">
        <v>191538.02999999988</v>
      </c>
      <c r="F18" s="175">
        <v>207146.76999999993</v>
      </c>
      <c r="G18" s="175">
        <v>199318.66999999981</v>
      </c>
      <c r="H18" s="175">
        <v>191845.38999999996</v>
      </c>
      <c r="I18" s="175">
        <v>240526.04000000004</v>
      </c>
      <c r="J18" s="175">
        <v>195141.51</v>
      </c>
      <c r="K18" s="175">
        <v>213937.46999999983</v>
      </c>
      <c r="L18" s="175">
        <v>227207.97000000003</v>
      </c>
      <c r="M18" s="175">
        <v>239103.31000000006</v>
      </c>
      <c r="N18" s="137"/>
      <c r="O18" s="337" t="str">
        <f t="shared" si="1"/>
        <v/>
      </c>
      <c r="Q18" s="127" t="s">
        <v>85</v>
      </c>
      <c r="R18" s="135">
        <v>50975.751000000069</v>
      </c>
      <c r="S18" s="175">
        <v>55476.897000000012</v>
      </c>
      <c r="T18" s="175">
        <v>59634.482000000025</v>
      </c>
      <c r="U18" s="175">
        <v>54113.734999999979</v>
      </c>
      <c r="V18" s="175">
        <v>57504.426999999996</v>
      </c>
      <c r="W18" s="175">
        <v>58105.801000000007</v>
      </c>
      <c r="X18" s="175">
        <v>58962.415000000001</v>
      </c>
      <c r="Y18" s="175">
        <v>64051.424999999981</v>
      </c>
      <c r="Z18" s="175">
        <v>62214.675000000003</v>
      </c>
      <c r="AA18" s="175">
        <v>64766.222999999991</v>
      </c>
      <c r="AB18" s="175">
        <v>67694.932000000001</v>
      </c>
      <c r="AC18" s="175">
        <v>67955.107000000105</v>
      </c>
      <c r="AD18" s="137"/>
      <c r="AE18" s="337" t="str">
        <f t="shared" si="2"/>
        <v/>
      </c>
      <c r="AG18" s="143">
        <f t="shared" si="0"/>
        <v>2.2548834482403852</v>
      </c>
      <c r="AH18" s="178">
        <f t="shared" si="0"/>
        <v>2.1516429593261281</v>
      </c>
      <c r="AI18" s="178">
        <f t="shared" si="0"/>
        <v>2.0069789019200899</v>
      </c>
      <c r="AJ18" s="178">
        <f t="shared" si="0"/>
        <v>2.825221445579241</v>
      </c>
      <c r="AK18" s="178">
        <f t="shared" si="0"/>
        <v>2.7760233480831014</v>
      </c>
      <c r="AL18" s="178">
        <f t="shared" si="0"/>
        <v>2.9152211882609924</v>
      </c>
      <c r="AM18" s="178">
        <f t="shared" si="0"/>
        <v>3.0734340293504063</v>
      </c>
      <c r="AN18" s="178">
        <f t="shared" si="0"/>
        <v>2.6629725829269866</v>
      </c>
      <c r="AO18" s="178">
        <f t="shared" si="0"/>
        <v>3.1881825143199927</v>
      </c>
      <c r="AP18" s="178">
        <f t="shared" si="0"/>
        <v>3.0273435971735125</v>
      </c>
      <c r="AQ18" s="178">
        <f t="shared" si="0"/>
        <v>2.9794259417924462</v>
      </c>
      <c r="AR18" s="178">
        <f t="shared" si="0"/>
        <v>2.8420813998769026</v>
      </c>
      <c r="AS18" s="178"/>
      <c r="AT18" s="337"/>
      <c r="AW18" s="123"/>
    </row>
    <row r="19" spans="1:49" ht="20.100000000000001" customHeight="1" thickBot="1" x14ac:dyDescent="0.3">
      <c r="A19" s="233" t="s">
        <v>154</v>
      </c>
      <c r="B19" s="193">
        <f>SUM(B7:B9)</f>
        <v>571934.28999999992</v>
      </c>
      <c r="C19" s="194">
        <f t="shared" ref="C19:N19" si="5">SUM(C7:C9)</f>
        <v>600923.96</v>
      </c>
      <c r="D19" s="194">
        <f t="shared" si="5"/>
        <v>775955.95</v>
      </c>
      <c r="E19" s="194">
        <f t="shared" si="5"/>
        <v>705578.6</v>
      </c>
      <c r="F19" s="194">
        <f t="shared" si="5"/>
        <v>632916.85000000009</v>
      </c>
      <c r="G19" s="194">
        <f t="shared" si="5"/>
        <v>633325.84999999986</v>
      </c>
      <c r="H19" s="194">
        <f t="shared" si="5"/>
        <v>600973.71999999986</v>
      </c>
      <c r="I19" s="194">
        <f t="shared" si="5"/>
        <v>621189.68999999983</v>
      </c>
      <c r="J19" s="194">
        <f t="shared" si="5"/>
        <v>700212.19</v>
      </c>
      <c r="K19" s="194">
        <f t="shared" si="5"/>
        <v>677164.05</v>
      </c>
      <c r="L19" s="194">
        <f t="shared" si="5"/>
        <v>711594.16999999958</v>
      </c>
      <c r="M19" s="194">
        <f t="shared" si="5"/>
        <v>770901.6800000004</v>
      </c>
      <c r="N19" s="195">
        <f t="shared" si="5"/>
        <v>759124.04999999958</v>
      </c>
      <c r="O19" s="407">
        <f t="shared" si="1"/>
        <v>-1.5277732952924443E-2</v>
      </c>
      <c r="P19" s="197"/>
      <c r="Q19" s="196"/>
      <c r="R19" s="193">
        <f>SUM(R7:R9)</f>
        <v>127825.96000000005</v>
      </c>
      <c r="S19" s="194">
        <f t="shared" ref="S19:AD19" si="6">SUM(S7:S9)</f>
        <v>131829.77699999997</v>
      </c>
      <c r="T19" s="194">
        <f t="shared" si="6"/>
        <v>147637.00799999994</v>
      </c>
      <c r="U19" s="194">
        <f t="shared" si="6"/>
        <v>147798.02600000007</v>
      </c>
      <c r="V19" s="194">
        <f t="shared" si="6"/>
        <v>150261.35799999989</v>
      </c>
      <c r="W19" s="194">
        <f t="shared" si="6"/>
        <v>154060.902</v>
      </c>
      <c r="X19" s="194">
        <f t="shared" si="6"/>
        <v>149616.23400000005</v>
      </c>
      <c r="Y19" s="194">
        <f t="shared" si="6"/>
        <v>163461.9059999999</v>
      </c>
      <c r="Z19" s="194">
        <f t="shared" si="6"/>
        <v>175986.76699999999</v>
      </c>
      <c r="AA19" s="194">
        <f t="shared" si="6"/>
        <v>179661.59399999992</v>
      </c>
      <c r="AB19" s="194">
        <f t="shared" si="6"/>
        <v>185422.15799999988</v>
      </c>
      <c r="AC19" s="194">
        <f t="shared" si="6"/>
        <v>207748.57199999987</v>
      </c>
      <c r="AD19" s="195">
        <f t="shared" si="6"/>
        <v>212906.96799999985</v>
      </c>
      <c r="AE19" s="407">
        <f t="shared" si="2"/>
        <v>2.4829994980663368E-2</v>
      </c>
      <c r="AG19" s="198">
        <f>(R19/B19)*10</f>
        <v>2.2349763291863489</v>
      </c>
      <c r="AH19" s="199">
        <f t="shared" si="0"/>
        <v>2.1937846678638007</v>
      </c>
      <c r="AI19" s="199">
        <f t="shared" si="0"/>
        <v>1.9026467675130263</v>
      </c>
      <c r="AJ19" s="199">
        <f t="shared" si="0"/>
        <v>2.094706755562032</v>
      </c>
      <c r="AK19" s="199">
        <f t="shared" si="0"/>
        <v>2.3741089844582248</v>
      </c>
      <c r="AL19" s="199">
        <f t="shared" si="0"/>
        <v>2.4325693006214739</v>
      </c>
      <c r="AM19" s="199">
        <f t="shared" si="0"/>
        <v>2.4895636701052433</v>
      </c>
      <c r="AN19" s="199">
        <f t="shared" si="0"/>
        <v>2.6314330168615636</v>
      </c>
      <c r="AO19" s="199">
        <f t="shared" si="0"/>
        <v>2.5133348078387496</v>
      </c>
      <c r="AP19" s="199">
        <f t="shared" si="0"/>
        <v>2.6531472543470063</v>
      </c>
      <c r="AQ19" s="199">
        <f t="shared" si="0"/>
        <v>2.6057290210795294</v>
      </c>
      <c r="AR19" s="199">
        <f t="shared" si="0"/>
        <v>2.6948776658522755</v>
      </c>
      <c r="AS19" s="199">
        <f t="shared" si="0"/>
        <v>2.804640005806692</v>
      </c>
      <c r="AT19" s="362">
        <f t="shared" ref="AT19:AT23" si="7">IF(AS19="","",(AS19-AR19)/AR19)</f>
        <v>4.0729989841562383E-2</v>
      </c>
      <c r="AW19" s="123"/>
    </row>
    <row r="20" spans="1:49" ht="20.100000000000001" customHeight="1" x14ac:dyDescent="0.25">
      <c r="A20" s="139" t="s">
        <v>86</v>
      </c>
      <c r="B20" s="135">
        <f>SUM(B7:B9)</f>
        <v>571934.28999999992</v>
      </c>
      <c r="C20" s="175">
        <f>SUM(C7:C9)</f>
        <v>600923.96</v>
      </c>
      <c r="D20" s="175">
        <f>SUM(D7:D9)</f>
        <v>775955.95</v>
      </c>
      <c r="E20" s="175">
        <f t="shared" ref="E20:M20" si="8">SUM(E7:E9)</f>
        <v>705578.6</v>
      </c>
      <c r="F20" s="175">
        <f t="shared" si="8"/>
        <v>632916.85000000009</v>
      </c>
      <c r="G20" s="175">
        <f t="shared" si="8"/>
        <v>633325.84999999986</v>
      </c>
      <c r="H20" s="175">
        <f t="shared" si="8"/>
        <v>600973.71999999986</v>
      </c>
      <c r="I20" s="175">
        <f t="shared" si="8"/>
        <v>621189.68999999983</v>
      </c>
      <c r="J20" s="175">
        <f t="shared" si="8"/>
        <v>700212.19</v>
      </c>
      <c r="K20" s="175">
        <f t="shared" si="8"/>
        <v>677164.05</v>
      </c>
      <c r="L20" s="175">
        <f t="shared" si="8"/>
        <v>711594.16999999958</v>
      </c>
      <c r="M20" s="175">
        <f t="shared" si="8"/>
        <v>770901.6800000004</v>
      </c>
      <c r="N20" s="137">
        <f>IF(N9="","",SUM(N7:N9))</f>
        <v>759124.04999999958</v>
      </c>
      <c r="O20" s="407">
        <f t="shared" si="1"/>
        <v>-1.5277732952924443E-2</v>
      </c>
      <c r="Q20" s="127" t="s">
        <v>86</v>
      </c>
      <c r="R20" s="135">
        <f t="shared" ref="R20:AC20" si="9">SUM(R7:R9)</f>
        <v>127825.96000000005</v>
      </c>
      <c r="S20" s="175">
        <f t="shared" si="9"/>
        <v>131829.77699999997</v>
      </c>
      <c r="T20" s="175">
        <f t="shared" si="9"/>
        <v>147637.00799999994</v>
      </c>
      <c r="U20" s="175">
        <f t="shared" si="9"/>
        <v>147798.02600000007</v>
      </c>
      <c r="V20" s="175">
        <f t="shared" si="9"/>
        <v>150261.35799999989</v>
      </c>
      <c r="W20" s="175">
        <f t="shared" si="9"/>
        <v>154060.902</v>
      </c>
      <c r="X20" s="175">
        <f t="shared" si="9"/>
        <v>149616.23400000005</v>
      </c>
      <c r="Y20" s="175">
        <f t="shared" si="9"/>
        <v>163461.9059999999</v>
      </c>
      <c r="Z20" s="175">
        <f t="shared" si="9"/>
        <v>175986.76699999999</v>
      </c>
      <c r="AA20" s="175">
        <f t="shared" si="9"/>
        <v>179661.59399999992</v>
      </c>
      <c r="AB20" s="175">
        <f t="shared" si="9"/>
        <v>185422.15799999988</v>
      </c>
      <c r="AC20" s="175">
        <f t="shared" si="9"/>
        <v>207748.57199999987</v>
      </c>
      <c r="AD20" s="137">
        <f>IF(AD9="","",SUM(AD7:AD9))</f>
        <v>212906.96799999985</v>
      </c>
      <c r="AE20" s="407">
        <f t="shared" si="2"/>
        <v>2.4829994980663368E-2</v>
      </c>
      <c r="AG20" s="142">
        <f t="shared" si="0"/>
        <v>2.2349763291863489</v>
      </c>
      <c r="AH20" s="177">
        <f t="shared" si="0"/>
        <v>2.1937846678638007</v>
      </c>
      <c r="AI20" s="177">
        <f t="shared" si="0"/>
        <v>1.9026467675130263</v>
      </c>
      <c r="AJ20" s="177">
        <f t="shared" si="0"/>
        <v>2.094706755562032</v>
      </c>
      <c r="AK20" s="177">
        <f t="shared" si="0"/>
        <v>2.3741089844582248</v>
      </c>
      <c r="AL20" s="177">
        <f t="shared" si="0"/>
        <v>2.4325693006214739</v>
      </c>
      <c r="AM20" s="177">
        <f t="shared" si="0"/>
        <v>2.4895636701052433</v>
      </c>
      <c r="AN20" s="177">
        <f t="shared" si="0"/>
        <v>2.6314330168615636</v>
      </c>
      <c r="AO20" s="177">
        <f t="shared" si="0"/>
        <v>2.5133348078387496</v>
      </c>
      <c r="AP20" s="177">
        <f t="shared" si="0"/>
        <v>2.6531472543470063</v>
      </c>
      <c r="AQ20" s="177">
        <f t="shared" si="0"/>
        <v>2.6057290210795294</v>
      </c>
      <c r="AR20" s="177">
        <f t="shared" si="0"/>
        <v>2.6948776658522755</v>
      </c>
      <c r="AS20" s="177">
        <f t="shared" si="0"/>
        <v>2.804640005806692</v>
      </c>
      <c r="AT20" s="407">
        <f t="shared" si="7"/>
        <v>4.0729989841562383E-2</v>
      </c>
      <c r="AW20" s="123"/>
    </row>
    <row r="21" spans="1:49" ht="20.100000000000001" customHeight="1" x14ac:dyDescent="0.25">
      <c r="A21" s="139" t="s">
        <v>87</v>
      </c>
      <c r="B21" s="135">
        <f>SUM(B10:B12)</f>
        <v>653030.27</v>
      </c>
      <c r="C21" s="175">
        <f>SUM(C10:C12)</f>
        <v>796751.14999999991</v>
      </c>
      <c r="D21" s="175">
        <f>SUM(D10:D12)</f>
        <v>787513.37999999966</v>
      </c>
      <c r="E21" s="175">
        <f t="shared" ref="E21:M21" si="10">SUM(E10:E12)</f>
        <v>793642.10999999975</v>
      </c>
      <c r="F21" s="175">
        <f t="shared" si="10"/>
        <v>677732</v>
      </c>
      <c r="G21" s="175">
        <f t="shared" si="10"/>
        <v>708901.94999999972</v>
      </c>
      <c r="H21" s="175">
        <f t="shared" si="10"/>
        <v>698966.54999999958</v>
      </c>
      <c r="I21" s="175">
        <f t="shared" si="10"/>
        <v>764650.08000000054</v>
      </c>
      <c r="J21" s="175">
        <f t="shared" si="10"/>
        <v>796480.04999999993</v>
      </c>
      <c r="K21" s="175">
        <f t="shared" si="10"/>
        <v>738948.75000000023</v>
      </c>
      <c r="L21" s="175">
        <f t="shared" si="10"/>
        <v>721584.67999999924</v>
      </c>
      <c r="M21" s="175">
        <f t="shared" si="10"/>
        <v>857857.8199999989</v>
      </c>
      <c r="N21" s="137" t="str">
        <f>IF(N12="","",SUM(N10:N12))</f>
        <v/>
      </c>
      <c r="O21" s="337" t="str">
        <f t="shared" si="1"/>
        <v/>
      </c>
      <c r="Q21" s="127" t="s">
        <v>87</v>
      </c>
      <c r="R21" s="135">
        <f t="shared" ref="R21:AC21" si="11">SUM(R10:R12)</f>
        <v>139067.76800000004</v>
      </c>
      <c r="S21" s="175">
        <f t="shared" si="11"/>
        <v>148853.359</v>
      </c>
      <c r="T21" s="175">
        <f t="shared" si="11"/>
        <v>154274.67400000006</v>
      </c>
      <c r="U21" s="175">
        <f t="shared" si="11"/>
        <v>163160.30300000007</v>
      </c>
      <c r="V21" s="175">
        <f t="shared" si="11"/>
        <v>160986.291</v>
      </c>
      <c r="W21" s="175">
        <f t="shared" si="11"/>
        <v>173530.01899999991</v>
      </c>
      <c r="X21" s="175">
        <f t="shared" si="11"/>
        <v>163064.24500000002</v>
      </c>
      <c r="Y21" s="175">
        <f t="shared" si="11"/>
        <v>184238.13600000006</v>
      </c>
      <c r="Z21" s="175">
        <f t="shared" si="11"/>
        <v>191848.58100000001</v>
      </c>
      <c r="AA21" s="175">
        <f t="shared" si="11"/>
        <v>185481.71500000003</v>
      </c>
      <c r="AB21" s="175">
        <f t="shared" si="11"/>
        <v>184152.50399999987</v>
      </c>
      <c r="AC21" s="175">
        <f t="shared" si="11"/>
        <v>229021.96400000024</v>
      </c>
      <c r="AD21" s="137" t="str">
        <f>IF(AD12="","",SUM(AD10:AD12))</f>
        <v/>
      </c>
      <c r="AE21" s="337" t="str">
        <f t="shared" si="2"/>
        <v/>
      </c>
      <c r="AG21" s="143">
        <f t="shared" si="0"/>
        <v>2.1295761374124362</v>
      </c>
      <c r="AH21" s="178">
        <f t="shared" si="0"/>
        <v>1.8682540841014164</v>
      </c>
      <c r="AI21" s="178">
        <f t="shared" si="0"/>
        <v>1.9590101948490086</v>
      </c>
      <c r="AJ21" s="178">
        <f t="shared" si="0"/>
        <v>2.0558423115930697</v>
      </c>
      <c r="AK21" s="178">
        <f t="shared" si="0"/>
        <v>2.3753680068227561</v>
      </c>
      <c r="AL21" s="178">
        <f t="shared" si="0"/>
        <v>2.4478705270877024</v>
      </c>
      <c r="AM21" s="178">
        <f t="shared" si="0"/>
        <v>2.3329334572591511</v>
      </c>
      <c r="AN21" s="178">
        <f t="shared" si="0"/>
        <v>2.4094437549787471</v>
      </c>
      <c r="AO21" s="178">
        <f t="shared" si="0"/>
        <v>2.4087054157853673</v>
      </c>
      <c r="AP21" s="178">
        <f t="shared" si="0"/>
        <v>2.5100754957634068</v>
      </c>
      <c r="AQ21" s="178">
        <f t="shared" si="0"/>
        <v>2.5520567315813865</v>
      </c>
      <c r="AR21" s="178">
        <f t="shared" si="0"/>
        <v>2.6696960575588218</v>
      </c>
      <c r="AS21" s="178"/>
      <c r="AT21" s="337"/>
      <c r="AW21" s="123"/>
    </row>
    <row r="22" spans="1:49" ht="20.100000000000001" customHeight="1" x14ac:dyDescent="0.25">
      <c r="A22" s="139" t="s">
        <v>88</v>
      </c>
      <c r="B22" s="135">
        <f>SUM(B13:B15)</f>
        <v>713015.43999999971</v>
      </c>
      <c r="C22" s="175">
        <f>SUM(C13:C15)</f>
        <v>812791.66</v>
      </c>
      <c r="D22" s="175">
        <f>SUM(D13:D15)</f>
        <v>836417.68000000017</v>
      </c>
      <c r="E22" s="175">
        <f t="shared" ref="E22:M22" si="12">SUM(E13:E15)</f>
        <v>754867.37999999942</v>
      </c>
      <c r="F22" s="175">
        <f t="shared" si="12"/>
        <v>738758.1099999994</v>
      </c>
      <c r="G22" s="175">
        <f t="shared" si="12"/>
        <v>704562.56</v>
      </c>
      <c r="H22" s="175">
        <f t="shared" si="12"/>
        <v>722837.31000000017</v>
      </c>
      <c r="I22" s="175">
        <f t="shared" si="12"/>
        <v>737201</v>
      </c>
      <c r="J22" s="175">
        <f t="shared" si="12"/>
        <v>693204.98</v>
      </c>
      <c r="K22" s="175">
        <f t="shared" si="12"/>
        <v>737933.16</v>
      </c>
      <c r="L22" s="175">
        <f t="shared" si="12"/>
        <v>849480.53000000073</v>
      </c>
      <c r="M22" s="175">
        <f t="shared" si="12"/>
        <v>803821.28000000026</v>
      </c>
      <c r="N22" s="137" t="str">
        <f>IF(N15="","",SUM(N13:N15))</f>
        <v/>
      </c>
      <c r="O22" s="337" t="str">
        <f t="shared" si="1"/>
        <v/>
      </c>
      <c r="Q22" s="127" t="s">
        <v>88</v>
      </c>
      <c r="R22" s="135">
        <f t="shared" ref="R22:AC22" si="13">SUM(R13:R15)</f>
        <v>158206.60300000003</v>
      </c>
      <c r="S22" s="175">
        <f t="shared" si="13"/>
        <v>169988.98999999996</v>
      </c>
      <c r="T22" s="175">
        <f t="shared" si="13"/>
        <v>174028.42199999993</v>
      </c>
      <c r="U22" s="175">
        <f t="shared" si="13"/>
        <v>185845.58100000009</v>
      </c>
      <c r="V22" s="175">
        <f t="shared" si="13"/>
        <v>187208.74600000004</v>
      </c>
      <c r="W22" s="175">
        <f t="shared" si="13"/>
        <v>184869.60900000014</v>
      </c>
      <c r="X22" s="175">
        <f t="shared" si="13"/>
        <v>182230.02000000002</v>
      </c>
      <c r="Y22" s="175">
        <f t="shared" si="13"/>
        <v>187633.69599999988</v>
      </c>
      <c r="Z22" s="175">
        <f t="shared" si="13"/>
        <v>192412.99599999998</v>
      </c>
      <c r="AA22" s="175">
        <f t="shared" si="13"/>
        <v>210505.53399999993</v>
      </c>
      <c r="AB22" s="175">
        <f t="shared" si="13"/>
        <v>229542.15600000002</v>
      </c>
      <c r="AC22" s="175">
        <f t="shared" si="13"/>
        <v>232596.79599999989</v>
      </c>
      <c r="AD22" s="137" t="str">
        <f>IF(AD15="","",SUM(AD13:AD15))</f>
        <v/>
      </c>
      <c r="AE22" s="337" t="str">
        <f t="shared" si="2"/>
        <v/>
      </c>
      <c r="AG22" s="143">
        <f t="shared" si="0"/>
        <v>2.2188383886890319</v>
      </c>
      <c r="AH22" s="178">
        <f t="shared" si="0"/>
        <v>2.0914214351067524</v>
      </c>
      <c r="AI22" s="178">
        <f t="shared" si="0"/>
        <v>2.0806401653298372</v>
      </c>
      <c r="AJ22" s="178">
        <f t="shared" si="0"/>
        <v>2.461963331890169</v>
      </c>
      <c r="AK22" s="178">
        <f t="shared" si="0"/>
        <v>2.5341007220888607</v>
      </c>
      <c r="AL22" s="178">
        <f t="shared" si="0"/>
        <v>2.6238920359321978</v>
      </c>
      <c r="AM22" s="178">
        <f t="shared" si="0"/>
        <v>2.5210378252334538</v>
      </c>
      <c r="AN22" s="178">
        <f t="shared" si="0"/>
        <v>2.5452176000846425</v>
      </c>
      <c r="AO22" s="178">
        <f t="shared" si="0"/>
        <v>2.7757012940097461</v>
      </c>
      <c r="AP22" s="178">
        <f t="shared" si="0"/>
        <v>2.852636870255294</v>
      </c>
      <c r="AQ22" s="178">
        <f t="shared" si="0"/>
        <v>2.7021473464494807</v>
      </c>
      <c r="AR22" s="178">
        <f t="shared" si="0"/>
        <v>2.8936381977844605</v>
      </c>
      <c r="AS22" s="178"/>
      <c r="AT22" s="337"/>
      <c r="AW22" s="123"/>
    </row>
    <row r="23" spans="1:49" ht="20.100000000000001" customHeight="1" thickBot="1" x14ac:dyDescent="0.3">
      <c r="A23" s="140" t="s">
        <v>89</v>
      </c>
      <c r="B23" s="228">
        <f>SUM(B16:B18)</f>
        <v>728473.89999999979</v>
      </c>
      <c r="C23" s="176">
        <f>SUM(C16:C18)</f>
        <v>868143.66999999981</v>
      </c>
      <c r="D23" s="176">
        <f>SUM(D16:D18)</f>
        <v>962791.87000000151</v>
      </c>
      <c r="E23" s="176">
        <f t="shared" ref="E23:M23" si="14">SUM(E16:E18)</f>
        <v>786527.00999999943</v>
      </c>
      <c r="F23" s="176">
        <f t="shared" si="14"/>
        <v>786761.36999999953</v>
      </c>
      <c r="G23" s="176">
        <f t="shared" si="14"/>
        <v>751398.26999999967</v>
      </c>
      <c r="H23" s="176">
        <f t="shared" si="14"/>
        <v>756727.27000000025</v>
      </c>
      <c r="I23" s="176">
        <f t="shared" si="14"/>
        <v>858528.7000000003</v>
      </c>
      <c r="J23" s="176">
        <f t="shared" si="14"/>
        <v>762076.04</v>
      </c>
      <c r="K23" s="176">
        <f t="shared" si="14"/>
        <v>809163.8199999996</v>
      </c>
      <c r="L23" s="176">
        <f t="shared" si="14"/>
        <v>868724.61000000057</v>
      </c>
      <c r="M23" s="176">
        <f t="shared" si="14"/>
        <v>853988.21000000113</v>
      </c>
      <c r="N23" s="141" t="str">
        <f>IF(N18="","",SUM(N16:N18))</f>
        <v/>
      </c>
      <c r="O23" s="349" t="str">
        <f t="shared" si="1"/>
        <v/>
      </c>
      <c r="Q23" s="128" t="s">
        <v>89</v>
      </c>
      <c r="R23" s="228">
        <f t="shared" ref="R23:AC23" si="15">SUM(R16:R18)</f>
        <v>189279.87400000004</v>
      </c>
      <c r="S23" s="176">
        <f t="shared" si="15"/>
        <v>206246.13400000002</v>
      </c>
      <c r="T23" s="176">
        <f t="shared" si="15"/>
        <v>227564.73100000003</v>
      </c>
      <c r="U23" s="176">
        <f t="shared" si="15"/>
        <v>223989.65199999989</v>
      </c>
      <c r="V23" s="176">
        <f t="shared" si="15"/>
        <v>227828.40799999997</v>
      </c>
      <c r="W23" s="176">
        <f t="shared" si="15"/>
        <v>223073.37500000009</v>
      </c>
      <c r="X23" s="176">
        <f t="shared" si="15"/>
        <v>229063.12599999984</v>
      </c>
      <c r="Y23" s="176">
        <f t="shared" si="15"/>
        <v>242707.26199999999</v>
      </c>
      <c r="Z23" s="176">
        <f t="shared" si="15"/>
        <v>240093.19299999997</v>
      </c>
      <c r="AA23" s="176">
        <f t="shared" si="15"/>
        <v>243753.495</v>
      </c>
      <c r="AB23" s="176">
        <f t="shared" si="15"/>
        <v>257072.85799999989</v>
      </c>
      <c r="AC23" s="176">
        <f t="shared" si="15"/>
        <v>256585.34700000018</v>
      </c>
      <c r="AD23" s="141" t="str">
        <f>IF(AD18="","",SUM(AD16:AD18))</f>
        <v/>
      </c>
      <c r="AE23" s="349" t="str">
        <f t="shared" si="2"/>
        <v/>
      </c>
      <c r="AG23" s="144">
        <f>(R23/B23)*10</f>
        <v>2.5983068713923734</v>
      </c>
      <c r="AH23" s="179">
        <f>(S23/C23)*10</f>
        <v>2.3757143100519302</v>
      </c>
      <c r="AI23" s="179">
        <f t="shared" ref="AI23:AS23" si="16">IF(T18="","",(T23/D23)*10)</f>
        <v>2.363592154138149</v>
      </c>
      <c r="AJ23" s="179">
        <f t="shared" si="16"/>
        <v>2.8478316593348785</v>
      </c>
      <c r="AK23" s="179">
        <f t="shared" si="16"/>
        <v>2.895775220890676</v>
      </c>
      <c r="AL23" s="179">
        <f t="shared" si="16"/>
        <v>2.9687767979556323</v>
      </c>
      <c r="AM23" s="179">
        <f t="shared" si="16"/>
        <v>3.0270235404625998</v>
      </c>
      <c r="AN23" s="179">
        <f t="shared" si="16"/>
        <v>2.8270139600458304</v>
      </c>
      <c r="AO23" s="179">
        <f t="shared" si="16"/>
        <v>3.1505149144959335</v>
      </c>
      <c r="AP23" s="179">
        <f t="shared" si="16"/>
        <v>3.012412183728137</v>
      </c>
      <c r="AQ23" s="179">
        <f t="shared" si="16"/>
        <v>2.9591985197702608</v>
      </c>
      <c r="AR23" s="179">
        <f t="shared" si="16"/>
        <v>3.0045537396821889</v>
      </c>
      <c r="AS23" s="179" t="str">
        <f t="shared" si="16"/>
        <v/>
      </c>
      <c r="AT23" s="349" t="str">
        <f t="shared" si="7"/>
        <v/>
      </c>
      <c r="AW23" s="123"/>
    </row>
    <row r="24" spans="1:49" x14ac:dyDescent="0.2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AW24" s="123"/>
    </row>
    <row r="25" spans="1:49" ht="15.75" thickBot="1" x14ac:dyDescent="0.3">
      <c r="O25" s="125" t="s">
        <v>1</v>
      </c>
      <c r="AE25" s="401">
        <v>1000</v>
      </c>
      <c r="AT25" s="401" t="s">
        <v>48</v>
      </c>
      <c r="AW25" s="123"/>
    </row>
    <row r="26" spans="1:49" ht="20.100000000000001" customHeight="1" x14ac:dyDescent="0.25">
      <c r="A26" s="436" t="s">
        <v>2</v>
      </c>
      <c r="B26" s="438" t="s">
        <v>73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3"/>
      <c r="O26" s="434" t="s">
        <v>132</v>
      </c>
      <c r="Q26" s="439" t="s">
        <v>3</v>
      </c>
      <c r="R26" s="431" t="s">
        <v>73</v>
      </c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3"/>
      <c r="AE26" s="434" t="s">
        <v>132</v>
      </c>
      <c r="AG26" s="431" t="s">
        <v>73</v>
      </c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3"/>
      <c r="AT26" s="434" t="str">
        <f>AE26</f>
        <v>D       2022/2021</v>
      </c>
      <c r="AW26" s="123"/>
    </row>
    <row r="27" spans="1:49" ht="20.100000000000001" customHeight="1" thickBot="1" x14ac:dyDescent="0.3">
      <c r="A27" s="437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1">
        <v>2017</v>
      </c>
      <c r="J27" s="204">
        <v>2018</v>
      </c>
      <c r="K27" s="153">
        <v>2019</v>
      </c>
      <c r="L27" s="330">
        <v>2020</v>
      </c>
      <c r="M27" s="330">
        <v>2021</v>
      </c>
      <c r="N27" s="151">
        <v>2022</v>
      </c>
      <c r="O27" s="435"/>
      <c r="Q27" s="440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35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204">
        <v>2018</v>
      </c>
      <c r="AP27" s="153">
        <v>2019</v>
      </c>
      <c r="AQ27" s="153">
        <v>2020</v>
      </c>
      <c r="AR27" s="153">
        <v>2021</v>
      </c>
      <c r="AS27" s="151">
        <v>2022</v>
      </c>
      <c r="AT27" s="435"/>
      <c r="AW27" s="123"/>
    </row>
    <row r="28" spans="1:49" ht="3" customHeight="1" thickBot="1" x14ac:dyDescent="0.3">
      <c r="A28" s="403" t="s">
        <v>90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4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2"/>
      <c r="AA28" s="402"/>
      <c r="AB28" s="402"/>
      <c r="AC28" s="402"/>
      <c r="AD28" s="405"/>
      <c r="AE28" s="406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4"/>
      <c r="AW28" s="123"/>
    </row>
    <row r="29" spans="1:49" ht="20.100000000000001" customHeight="1" x14ac:dyDescent="0.25">
      <c r="A29" s="138" t="s">
        <v>74</v>
      </c>
      <c r="B29" s="133">
        <v>85580.320000000022</v>
      </c>
      <c r="C29" s="174">
        <v>80916.799999999988</v>
      </c>
      <c r="D29" s="174">
        <v>125346.10000000003</v>
      </c>
      <c r="E29" s="174">
        <v>120157.7999999999</v>
      </c>
      <c r="F29" s="174">
        <v>101957.16000000005</v>
      </c>
      <c r="G29" s="174">
        <v>91780.269999999946</v>
      </c>
      <c r="H29" s="174">
        <v>94208.579999999958</v>
      </c>
      <c r="I29" s="174">
        <v>96265.579999999973</v>
      </c>
      <c r="J29" s="174">
        <v>124755.04</v>
      </c>
      <c r="K29" s="174">
        <v>116531.85999999993</v>
      </c>
      <c r="L29" s="174">
        <v>101982.0299999999</v>
      </c>
      <c r="M29" s="174">
        <v>105458.75000000004</v>
      </c>
      <c r="N29" s="130">
        <v>102210.73999999993</v>
      </c>
      <c r="O29" s="407">
        <f>IF(N29="","",(N29-M29)/M29)</f>
        <v>-3.0798866855525121E-2</v>
      </c>
      <c r="Q29" s="127" t="s">
        <v>74</v>
      </c>
      <c r="R29" s="45">
        <v>23270.865999999998</v>
      </c>
      <c r="S29" s="174">
        <v>22495.121000000003</v>
      </c>
      <c r="T29" s="174">
        <v>24799.759999999984</v>
      </c>
      <c r="U29" s="174">
        <v>25615.480000000018</v>
      </c>
      <c r="V29" s="174">
        <v>29400.613000000012</v>
      </c>
      <c r="W29" s="174">
        <v>25803.076000000012</v>
      </c>
      <c r="X29" s="174">
        <v>26846.136999999999</v>
      </c>
      <c r="Y29" s="174">
        <v>26379.177</v>
      </c>
      <c r="Z29" s="174">
        <v>31298.861000000001</v>
      </c>
      <c r="AA29" s="174">
        <v>31619.378999999994</v>
      </c>
      <c r="AB29" s="174">
        <v>28181.773000000012</v>
      </c>
      <c r="AC29" s="174">
        <v>29929.548000000032</v>
      </c>
      <c r="AD29" s="130">
        <v>28261.736000000004</v>
      </c>
      <c r="AE29" s="407">
        <f>IF(AD29="","",(AD29-AC29)/AC29)</f>
        <v>-5.5724596976874673E-2</v>
      </c>
      <c r="AG29" s="229">
        <f t="shared" ref="AG29:AS44" si="17">(R29/B29)*10</f>
        <v>2.7191842704023532</v>
      </c>
      <c r="AH29" s="177">
        <f t="shared" si="17"/>
        <v>2.7800309700828514</v>
      </c>
      <c r="AI29" s="177">
        <f t="shared" si="17"/>
        <v>1.9785027216642543</v>
      </c>
      <c r="AJ29" s="177">
        <f t="shared" si="17"/>
        <v>2.1318199900464254</v>
      </c>
      <c r="AK29" s="177">
        <f t="shared" si="17"/>
        <v>2.8836241613634588</v>
      </c>
      <c r="AL29" s="177">
        <f t="shared" si="17"/>
        <v>2.8113968285340656</v>
      </c>
      <c r="AM29" s="177">
        <f t="shared" si="17"/>
        <v>2.849648832409958</v>
      </c>
      <c r="AN29" s="177">
        <f t="shared" si="17"/>
        <v>2.7402501496381166</v>
      </c>
      <c r="AO29" s="177">
        <f t="shared" si="17"/>
        <v>2.5088253749107055</v>
      </c>
      <c r="AP29" s="177">
        <f t="shared" si="17"/>
        <v>2.713367743379365</v>
      </c>
      <c r="AQ29" s="177">
        <f t="shared" si="17"/>
        <v>2.7634057686437541</v>
      </c>
      <c r="AR29" s="177">
        <f t="shared" si="17"/>
        <v>2.8380336387450091</v>
      </c>
      <c r="AS29" s="177">
        <f t="shared" si="17"/>
        <v>2.7650456302341637</v>
      </c>
      <c r="AT29" s="407">
        <f t="shared" ref="AT29" si="18">IF(AS29="","",(AS29-AR29)/AR29)</f>
        <v>-2.5717809512335814E-2</v>
      </c>
      <c r="AW29" s="123"/>
    </row>
    <row r="30" spans="1:49" ht="20.100000000000001" customHeight="1" x14ac:dyDescent="0.25">
      <c r="A30" s="139" t="s">
        <v>75</v>
      </c>
      <c r="B30" s="135">
        <v>88844.739999999976</v>
      </c>
      <c r="C30" s="175">
        <v>127722.29999999996</v>
      </c>
      <c r="D30" s="175">
        <v>128469.03999999996</v>
      </c>
      <c r="E30" s="175">
        <v>149512.51999999999</v>
      </c>
      <c r="F30" s="175">
        <v>109776.64999999998</v>
      </c>
      <c r="G30" s="175">
        <v>98756.11</v>
      </c>
      <c r="H30" s="175">
        <v>114532.42999999993</v>
      </c>
      <c r="I30" s="175">
        <v>102519.81000000003</v>
      </c>
      <c r="J30" s="175">
        <v>148191.60999999999</v>
      </c>
      <c r="K30" s="175">
        <v>114647.40999999992</v>
      </c>
      <c r="L30" s="175">
        <v>104015.04000000004</v>
      </c>
      <c r="M30" s="175">
        <v>107674.22000000006</v>
      </c>
      <c r="N30" s="137">
        <v>107875.82000000002</v>
      </c>
      <c r="O30" s="337">
        <f t="shared" ref="O30:O45" si="19">IF(N30="","",(N30-M30)/M30)</f>
        <v>1.8723144685883219E-3</v>
      </c>
      <c r="Q30" s="127" t="s">
        <v>75</v>
      </c>
      <c r="R30" s="24">
        <v>24769.378999999986</v>
      </c>
      <c r="S30" s="175">
        <v>26090.180999999997</v>
      </c>
      <c r="T30" s="175">
        <v>26845.964000000011</v>
      </c>
      <c r="U30" s="175">
        <v>29407.368999999981</v>
      </c>
      <c r="V30" s="175">
        <v>29868.044999999998</v>
      </c>
      <c r="W30" s="175">
        <v>27835.92599999997</v>
      </c>
      <c r="X30" s="175">
        <v>29206.410000000018</v>
      </c>
      <c r="Y30" s="175">
        <v>26234.001999999982</v>
      </c>
      <c r="Z30" s="175">
        <v>31644.39</v>
      </c>
      <c r="AA30" s="175">
        <v>32055.040000000023</v>
      </c>
      <c r="AB30" s="175">
        <v>26905.675000000007</v>
      </c>
      <c r="AC30" s="175">
        <v>29585.051999999989</v>
      </c>
      <c r="AD30" s="137">
        <v>30946.716000000022</v>
      </c>
      <c r="AE30" s="337">
        <f t="shared" ref="AE30:AE45" si="20">IF(AD30="","",(AD30-AC30)/AC30)</f>
        <v>4.6025404991684109E-2</v>
      </c>
      <c r="AG30" s="230">
        <f t="shared" si="17"/>
        <v>2.7879398375187985</v>
      </c>
      <c r="AH30" s="178">
        <f t="shared" si="17"/>
        <v>2.0427271510143492</v>
      </c>
      <c r="AI30" s="178">
        <f t="shared" si="17"/>
        <v>2.0896835533292704</v>
      </c>
      <c r="AJ30" s="178">
        <f t="shared" si="17"/>
        <v>1.9668833753855519</v>
      </c>
      <c r="AK30" s="178">
        <f t="shared" si="17"/>
        <v>2.7208012815111413</v>
      </c>
      <c r="AL30" s="178">
        <f t="shared" si="17"/>
        <v>2.8186535496385967</v>
      </c>
      <c r="AM30" s="178">
        <f t="shared" si="17"/>
        <v>2.5500559099287456</v>
      </c>
      <c r="AN30" s="178">
        <f t="shared" si="17"/>
        <v>2.5589202711163801</v>
      </c>
      <c r="AO30" s="178">
        <f t="shared" si="17"/>
        <v>2.135369876877645</v>
      </c>
      <c r="AP30" s="178">
        <f t="shared" si="17"/>
        <v>2.795967218099392</v>
      </c>
      <c r="AQ30" s="178">
        <f t="shared" si="17"/>
        <v>2.5867100565456687</v>
      </c>
      <c r="AR30" s="178">
        <f t="shared" si="17"/>
        <v>2.7476448865847343</v>
      </c>
      <c r="AS30" s="178">
        <f t="shared" ref="AS30" si="21">(AD30/N30)*10</f>
        <v>2.8687351808774215</v>
      </c>
      <c r="AT30" s="337">
        <f t="shared" ref="AT30" si="22">IF(AS30="","",(AS30-AR30)/AR30)</f>
        <v>4.4070576544991587E-2</v>
      </c>
      <c r="AW30" s="123"/>
    </row>
    <row r="31" spans="1:49" ht="20.100000000000001" customHeight="1" x14ac:dyDescent="0.25">
      <c r="A31" s="139" t="s">
        <v>76</v>
      </c>
      <c r="B31" s="135">
        <v>163017.80000000002</v>
      </c>
      <c r="C31" s="175">
        <v>124161.32999999994</v>
      </c>
      <c r="D31" s="175">
        <v>181017.38999999993</v>
      </c>
      <c r="E31" s="175">
        <v>128321.88000000003</v>
      </c>
      <c r="F31" s="175">
        <v>109180.21999999993</v>
      </c>
      <c r="G31" s="175">
        <v>128703.72000000002</v>
      </c>
      <c r="H31" s="175">
        <v>167047.14999999997</v>
      </c>
      <c r="I31" s="175">
        <v>131035.77999999998</v>
      </c>
      <c r="J31" s="175">
        <v>136350.32999999999</v>
      </c>
      <c r="K31" s="175">
        <v>131403.34</v>
      </c>
      <c r="L31" s="175">
        <v>117972.88000000002</v>
      </c>
      <c r="M31" s="175">
        <v>151017.85000000006</v>
      </c>
      <c r="N31" s="137">
        <v>135992.83999999997</v>
      </c>
      <c r="O31" s="337">
        <f t="shared" si="19"/>
        <v>-9.9491616388394419E-2</v>
      </c>
      <c r="Q31" s="127" t="s">
        <v>76</v>
      </c>
      <c r="R31" s="24">
        <v>34176.324999999983</v>
      </c>
      <c r="S31" s="175">
        <v>30181.553999999996</v>
      </c>
      <c r="T31" s="175">
        <v>34669.633000000002</v>
      </c>
      <c r="U31" s="175">
        <v>29423.860999999994</v>
      </c>
      <c r="V31" s="175">
        <v>29544.088000000018</v>
      </c>
      <c r="W31" s="175">
        <v>34831.201999999983</v>
      </c>
      <c r="X31" s="175">
        <v>34959.243999999999</v>
      </c>
      <c r="Y31" s="175">
        <v>36752.83499999997</v>
      </c>
      <c r="Z31" s="175">
        <v>36699.917000000001</v>
      </c>
      <c r="AA31" s="175">
        <v>35665.698999999964</v>
      </c>
      <c r="AB31" s="175">
        <v>30966.271999999997</v>
      </c>
      <c r="AC31" s="175">
        <v>41188.165999999976</v>
      </c>
      <c r="AD31" s="137">
        <v>38798.887000000039</v>
      </c>
      <c r="AE31" s="337">
        <f t="shared" si="20"/>
        <v>-5.8008870800412386E-2</v>
      </c>
      <c r="AG31" s="230">
        <f t="shared" si="17"/>
        <v>2.0964781146598703</v>
      </c>
      <c r="AH31" s="178">
        <f t="shared" si="17"/>
        <v>2.4308336581123937</v>
      </c>
      <c r="AI31" s="178">
        <f t="shared" si="17"/>
        <v>1.9152653234034593</v>
      </c>
      <c r="AJ31" s="178">
        <f t="shared" si="17"/>
        <v>2.2929730300085991</v>
      </c>
      <c r="AK31" s="178">
        <f t="shared" si="17"/>
        <v>2.7059927155303445</v>
      </c>
      <c r="AL31" s="178">
        <f t="shared" si="17"/>
        <v>2.7063088774745574</v>
      </c>
      <c r="AM31" s="178">
        <f t="shared" si="17"/>
        <v>2.0927770392969895</v>
      </c>
      <c r="AN31" s="178">
        <f t="shared" si="17"/>
        <v>2.8047938509619263</v>
      </c>
      <c r="AO31" s="178">
        <f t="shared" si="17"/>
        <v>2.691589892008329</v>
      </c>
      <c r="AP31" s="178">
        <f t="shared" si="17"/>
        <v>2.7142155595131729</v>
      </c>
      <c r="AQ31" s="178">
        <f t="shared" si="17"/>
        <v>2.6248636127218381</v>
      </c>
      <c r="AR31" s="178">
        <f t="shared" si="17"/>
        <v>2.7273707048537608</v>
      </c>
      <c r="AS31" s="178">
        <f t="shared" ref="AS31" si="23">(AD31/N31)*10</f>
        <v>2.8530095407964162</v>
      </c>
      <c r="AT31" s="337">
        <f t="shared" ref="AT31" si="24">IF(AS31="","",(AS31-AR31)/AR31)</f>
        <v>4.6065918255652781E-2</v>
      </c>
      <c r="AW31" s="123"/>
    </row>
    <row r="32" spans="1:49" ht="20.100000000000001" customHeight="1" x14ac:dyDescent="0.25">
      <c r="A32" s="139" t="s">
        <v>77</v>
      </c>
      <c r="B32" s="135">
        <v>129054.22999999992</v>
      </c>
      <c r="C32" s="175">
        <v>143928.69999999998</v>
      </c>
      <c r="D32" s="175">
        <v>130551.29999999993</v>
      </c>
      <c r="E32" s="175">
        <v>168057.08999999997</v>
      </c>
      <c r="F32" s="175">
        <v>116200.55999999991</v>
      </c>
      <c r="G32" s="175">
        <v>126285.80000000003</v>
      </c>
      <c r="H32" s="175">
        <v>162799.5</v>
      </c>
      <c r="I32" s="175">
        <v>135156.71</v>
      </c>
      <c r="J32" s="175">
        <v>164204.01</v>
      </c>
      <c r="K32" s="175">
        <v>132405.87000000008</v>
      </c>
      <c r="L32" s="175">
        <v>104241.91999999998</v>
      </c>
      <c r="M32" s="175">
        <v>134300.00000000003</v>
      </c>
      <c r="N32" s="137"/>
      <c r="O32" s="337" t="str">
        <f t="shared" si="19"/>
        <v/>
      </c>
      <c r="Q32" s="127" t="s">
        <v>77</v>
      </c>
      <c r="R32" s="24">
        <v>29571.834999999992</v>
      </c>
      <c r="S32" s="175">
        <v>27556.182000000004</v>
      </c>
      <c r="T32" s="175">
        <v>27462.67</v>
      </c>
      <c r="U32" s="175">
        <v>33693.252999999975</v>
      </c>
      <c r="V32" s="175">
        <v>31434.276000000013</v>
      </c>
      <c r="W32" s="175">
        <v>35272.59899999998</v>
      </c>
      <c r="X32" s="175">
        <v>32738.878999999994</v>
      </c>
      <c r="Y32" s="175">
        <v>32002.925999999999</v>
      </c>
      <c r="Z32" s="175">
        <v>37177.171999999999</v>
      </c>
      <c r="AA32" s="175">
        <v>34138.758999999991</v>
      </c>
      <c r="AB32" s="175">
        <v>27197.232999999986</v>
      </c>
      <c r="AC32" s="175">
        <v>35728.330000000016</v>
      </c>
      <c r="AD32" s="137"/>
      <c r="AE32" s="337" t="str">
        <f t="shared" si="20"/>
        <v/>
      </c>
      <c r="AG32" s="230">
        <f t="shared" si="17"/>
        <v>2.2914270225780289</v>
      </c>
      <c r="AH32" s="178">
        <f t="shared" si="17"/>
        <v>1.9145717289185553</v>
      </c>
      <c r="AI32" s="178">
        <f t="shared" si="17"/>
        <v>2.1035922277296368</v>
      </c>
      <c r="AJ32" s="178">
        <f t="shared" si="17"/>
        <v>2.004869476200021</v>
      </c>
      <c r="AK32" s="178">
        <f t="shared" si="17"/>
        <v>2.7051742263548508</v>
      </c>
      <c r="AL32" s="178">
        <f t="shared" si="17"/>
        <v>2.7930772105810764</v>
      </c>
      <c r="AM32" s="178">
        <f t="shared" si="17"/>
        <v>2.0109938298336294</v>
      </c>
      <c r="AN32" s="178">
        <f t="shared" si="17"/>
        <v>2.3678384891138591</v>
      </c>
      <c r="AO32" s="178">
        <f t="shared" si="17"/>
        <v>2.2640842936783332</v>
      </c>
      <c r="AP32" s="178">
        <f t="shared" si="17"/>
        <v>2.578341806144997</v>
      </c>
      <c r="AQ32" s="178">
        <f t="shared" si="17"/>
        <v>2.6090495071464521</v>
      </c>
      <c r="AR32" s="178">
        <f t="shared" si="17"/>
        <v>2.6603373045420708</v>
      </c>
      <c r="AS32" s="178"/>
      <c r="AT32" s="337"/>
      <c r="AW32" s="123"/>
    </row>
    <row r="33" spans="1:49" ht="20.100000000000001" customHeight="1" x14ac:dyDescent="0.25">
      <c r="A33" s="139" t="s">
        <v>78</v>
      </c>
      <c r="B33" s="135">
        <v>118132.11000000003</v>
      </c>
      <c r="C33" s="175">
        <v>147173.66999999995</v>
      </c>
      <c r="D33" s="175">
        <v>167545.44000000024</v>
      </c>
      <c r="E33" s="175">
        <v>131905.74000000005</v>
      </c>
      <c r="F33" s="175">
        <v>115807.50000000003</v>
      </c>
      <c r="G33" s="175">
        <v>114798.86000000002</v>
      </c>
      <c r="H33" s="175">
        <v>138304.09999999992</v>
      </c>
      <c r="I33" s="175">
        <v>134536.19999999998</v>
      </c>
      <c r="J33" s="175">
        <v>144042.04</v>
      </c>
      <c r="K33" s="175">
        <v>143487.67999999993</v>
      </c>
      <c r="L33" s="175">
        <v>113189.59999999996</v>
      </c>
      <c r="M33" s="175">
        <v>131070.36999999986</v>
      </c>
      <c r="N33" s="137"/>
      <c r="O33" s="337" t="str">
        <f t="shared" si="19"/>
        <v/>
      </c>
      <c r="Q33" s="127" t="s">
        <v>78</v>
      </c>
      <c r="R33" s="24">
        <v>29004.790999999972</v>
      </c>
      <c r="S33" s="175">
        <v>32396.498</v>
      </c>
      <c r="T33" s="175">
        <v>31705.719999999998</v>
      </c>
      <c r="U33" s="175">
        <v>31122.389999999996</v>
      </c>
      <c r="V33" s="175">
        <v>31058.100000000006</v>
      </c>
      <c r="W33" s="175">
        <v>31539.86900000001</v>
      </c>
      <c r="X33" s="175">
        <v>33068.363999999994</v>
      </c>
      <c r="Y33" s="175">
        <v>35573.933999999957</v>
      </c>
      <c r="Z33" s="175">
        <v>34606.108999999997</v>
      </c>
      <c r="AA33" s="175">
        <v>36493.042000000009</v>
      </c>
      <c r="AB33" s="175">
        <v>28939.759999999998</v>
      </c>
      <c r="AC33" s="175">
        <v>35164.128999999986</v>
      </c>
      <c r="AD33" s="137"/>
      <c r="AE33" s="337" t="str">
        <f t="shared" si="20"/>
        <v/>
      </c>
      <c r="AG33" s="230">
        <f t="shared" si="17"/>
        <v>2.4552842575993914</v>
      </c>
      <c r="AH33" s="178">
        <f t="shared" si="17"/>
        <v>2.2012427902355096</v>
      </c>
      <c r="AI33" s="178">
        <f t="shared" si="17"/>
        <v>1.8923654382954234</v>
      </c>
      <c r="AJ33" s="178">
        <f t="shared" si="17"/>
        <v>2.3594416740317734</v>
      </c>
      <c r="AK33" s="178">
        <f t="shared" si="17"/>
        <v>2.6818729356906932</v>
      </c>
      <c r="AL33" s="178">
        <f t="shared" si="17"/>
        <v>2.7474026310017368</v>
      </c>
      <c r="AM33" s="178">
        <f t="shared" si="17"/>
        <v>2.3909894211379137</v>
      </c>
      <c r="AN33" s="178">
        <f t="shared" si="17"/>
        <v>2.6441904855347453</v>
      </c>
      <c r="AO33" s="178">
        <f t="shared" si="17"/>
        <v>2.4025006171809284</v>
      </c>
      <c r="AP33" s="178">
        <f t="shared" si="17"/>
        <v>2.5432874794546838</v>
      </c>
      <c r="AQ33" s="178">
        <f t="shared" si="17"/>
        <v>2.5567507968930014</v>
      </c>
      <c r="AR33" s="178">
        <f t="shared" si="17"/>
        <v>2.6828434984962675</v>
      </c>
      <c r="AS33" s="178"/>
      <c r="AT33" s="337"/>
      <c r="AW33" s="123"/>
    </row>
    <row r="34" spans="1:49" ht="20.100000000000001" customHeight="1" x14ac:dyDescent="0.25">
      <c r="A34" s="139" t="s">
        <v>79</v>
      </c>
      <c r="B34" s="135">
        <v>135211.27999999997</v>
      </c>
      <c r="C34" s="175">
        <v>175317.34000000005</v>
      </c>
      <c r="D34" s="175">
        <v>118154.39000000004</v>
      </c>
      <c r="E34" s="175">
        <v>152399.24000000002</v>
      </c>
      <c r="F34" s="175">
        <v>114737.72999999998</v>
      </c>
      <c r="G34" s="175">
        <v>115427.66999999995</v>
      </c>
      <c r="H34" s="175">
        <v>126613.06000000001</v>
      </c>
      <c r="I34" s="175">
        <v>156897.32000000004</v>
      </c>
      <c r="J34" s="175">
        <v>146611.98000000001</v>
      </c>
      <c r="K34" s="175">
        <v>114891.16999999987</v>
      </c>
      <c r="L34" s="175">
        <v>131146.98999999996</v>
      </c>
      <c r="M34" s="175">
        <v>137127.59</v>
      </c>
      <c r="N34" s="137"/>
      <c r="O34" s="337" t="str">
        <f t="shared" si="19"/>
        <v/>
      </c>
      <c r="Q34" s="127" t="s">
        <v>79</v>
      </c>
      <c r="R34" s="24">
        <v>28421.635000000002</v>
      </c>
      <c r="S34" s="175">
        <v>31101.468000000008</v>
      </c>
      <c r="T34" s="175">
        <v>27821.58</v>
      </c>
      <c r="U34" s="175">
        <v>30041.770000000019</v>
      </c>
      <c r="V34" s="175">
        <v>29496.788000000015</v>
      </c>
      <c r="W34" s="175">
        <v>31068.588000000022</v>
      </c>
      <c r="X34" s="175">
        <v>31963.873999999989</v>
      </c>
      <c r="Y34" s="175">
        <v>36419.877999999997</v>
      </c>
      <c r="Z34" s="175">
        <v>35474.750999999997</v>
      </c>
      <c r="AA34" s="175">
        <v>29960.277999999991</v>
      </c>
      <c r="AB34" s="175">
        <v>34243.893000000018</v>
      </c>
      <c r="AC34" s="175">
        <v>36752.535999999971</v>
      </c>
      <c r="AD34" s="137"/>
      <c r="AE34" s="337" t="str">
        <f t="shared" si="20"/>
        <v/>
      </c>
      <c r="AG34" s="230">
        <f t="shared" si="17"/>
        <v>2.1020165625234823</v>
      </c>
      <c r="AH34" s="178">
        <f t="shared" si="17"/>
        <v>1.7740098041642658</v>
      </c>
      <c r="AI34" s="178">
        <f t="shared" si="17"/>
        <v>2.354680177351006</v>
      </c>
      <c r="AJ34" s="178">
        <f t="shared" si="17"/>
        <v>1.9712545810595916</v>
      </c>
      <c r="AK34" s="178">
        <f t="shared" si="17"/>
        <v>2.5708010782503732</v>
      </c>
      <c r="AL34" s="178">
        <f t="shared" si="17"/>
        <v>2.691606613908089</v>
      </c>
      <c r="AM34" s="178">
        <f t="shared" si="17"/>
        <v>2.5245321454200687</v>
      </c>
      <c r="AN34" s="178">
        <f t="shared" si="17"/>
        <v>2.3212555829506831</v>
      </c>
      <c r="AO34" s="178">
        <f t="shared" si="17"/>
        <v>2.4196352167128494</v>
      </c>
      <c r="AP34" s="178">
        <f t="shared" si="17"/>
        <v>2.6077093653063175</v>
      </c>
      <c r="AQ34" s="178">
        <f t="shared" si="17"/>
        <v>2.6111078111666934</v>
      </c>
      <c r="AR34" s="178">
        <f t="shared" si="17"/>
        <v>2.6801707810951809</v>
      </c>
      <c r="AS34" s="178"/>
      <c r="AT34" s="337"/>
      <c r="AW34" s="123"/>
    </row>
    <row r="35" spans="1:49" ht="20.100000000000001" customHeight="1" x14ac:dyDescent="0.25">
      <c r="A35" s="139" t="s">
        <v>80</v>
      </c>
      <c r="B35" s="135">
        <v>127394.07999999993</v>
      </c>
      <c r="C35" s="175">
        <v>153173.20000000004</v>
      </c>
      <c r="D35" s="175">
        <v>157184.51</v>
      </c>
      <c r="E35" s="175">
        <v>153334.56</v>
      </c>
      <c r="F35" s="175">
        <v>127866.06000000003</v>
      </c>
      <c r="G35" s="175">
        <v>125620.06999999993</v>
      </c>
      <c r="H35" s="175">
        <v>136980</v>
      </c>
      <c r="I35" s="175">
        <v>143925.01</v>
      </c>
      <c r="J35" s="175">
        <v>137723</v>
      </c>
      <c r="K35" s="175">
        <v>141500.09</v>
      </c>
      <c r="L35" s="175">
        <v>149245.17000000007</v>
      </c>
      <c r="M35" s="175">
        <v>121175.88999999987</v>
      </c>
      <c r="N35" s="137"/>
      <c r="O35" s="337" t="str">
        <f t="shared" si="19"/>
        <v/>
      </c>
      <c r="Q35" s="127" t="s">
        <v>80</v>
      </c>
      <c r="R35" s="24">
        <v>32779.412000000004</v>
      </c>
      <c r="S35" s="175">
        <v>32399.374999999993</v>
      </c>
      <c r="T35" s="175">
        <v>32672.658999999996</v>
      </c>
      <c r="U35" s="175">
        <v>33859.816999999988</v>
      </c>
      <c r="V35" s="175">
        <v>36267.96699999999</v>
      </c>
      <c r="W35" s="175">
        <v>36630.704999999973</v>
      </c>
      <c r="X35" s="175">
        <v>36275.366999999962</v>
      </c>
      <c r="Y35" s="175">
        <v>35138.28200000005</v>
      </c>
      <c r="Z35" s="175">
        <v>35499.514000000003</v>
      </c>
      <c r="AA35" s="175">
        <v>41925.194999999985</v>
      </c>
      <c r="AB35" s="175">
        <v>39852.698999999964</v>
      </c>
      <c r="AC35" s="175">
        <v>34988.748999999974</v>
      </c>
      <c r="AD35" s="137"/>
      <c r="AE35" s="337" t="str">
        <f t="shared" si="20"/>
        <v/>
      </c>
      <c r="AG35" s="230">
        <f t="shared" si="17"/>
        <v>2.5730718413288924</v>
      </c>
      <c r="AH35" s="178">
        <f t="shared" si="17"/>
        <v>2.1152117341675951</v>
      </c>
      <c r="AI35" s="178">
        <f t="shared" si="17"/>
        <v>2.0786182429808124</v>
      </c>
      <c r="AJ35" s="178">
        <f t="shared" si="17"/>
        <v>2.2082312689324564</v>
      </c>
      <c r="AK35" s="178">
        <f t="shared" si="17"/>
        <v>2.8364029516511247</v>
      </c>
      <c r="AL35" s="178">
        <f t="shared" si="17"/>
        <v>2.9159914494554884</v>
      </c>
      <c r="AM35" s="178">
        <f t="shared" si="17"/>
        <v>2.6482236092860245</v>
      </c>
      <c r="AN35" s="178">
        <f t="shared" si="17"/>
        <v>2.4414298807413699</v>
      </c>
      <c r="AO35" s="178">
        <f t="shared" si="17"/>
        <v>2.5776024338708856</v>
      </c>
      <c r="AP35" s="178">
        <f t="shared" si="17"/>
        <v>2.962909422884465</v>
      </c>
      <c r="AQ35" s="178">
        <f t="shared" si="17"/>
        <v>2.6702840031607016</v>
      </c>
      <c r="AR35" s="178">
        <f t="shared" si="17"/>
        <v>2.8874348684379387</v>
      </c>
      <c r="AS35" s="178"/>
      <c r="AT35" s="337"/>
      <c r="AW35" s="123"/>
    </row>
    <row r="36" spans="1:49" ht="20.100000000000001" customHeight="1" x14ac:dyDescent="0.25">
      <c r="A36" s="139" t="s">
        <v>81</v>
      </c>
      <c r="B36" s="135">
        <v>84144.9</v>
      </c>
      <c r="C36" s="175">
        <v>93566.699999999968</v>
      </c>
      <c r="D36" s="175">
        <v>109659.02</v>
      </c>
      <c r="E36" s="175">
        <v>85683.409999999989</v>
      </c>
      <c r="F36" s="175">
        <v>75119.589999999982</v>
      </c>
      <c r="G36" s="175">
        <v>77720.049999999974</v>
      </c>
      <c r="H36" s="175">
        <v>113987.73000000001</v>
      </c>
      <c r="I36" s="175">
        <v>109779.21999999999</v>
      </c>
      <c r="J36" s="175">
        <v>115223.08</v>
      </c>
      <c r="K36" s="175">
        <v>101102.37999999996</v>
      </c>
      <c r="L36" s="175">
        <v>89495.020000000019</v>
      </c>
      <c r="M36" s="175">
        <v>92283.700000000084</v>
      </c>
      <c r="N36" s="137"/>
      <c r="O36" s="337" t="str">
        <f t="shared" si="19"/>
        <v/>
      </c>
      <c r="Q36" s="127" t="s">
        <v>81</v>
      </c>
      <c r="R36" s="24">
        <v>21851.23599999999</v>
      </c>
      <c r="S36" s="175">
        <v>23756.94100000001</v>
      </c>
      <c r="T36" s="175">
        <v>26722.863000000001</v>
      </c>
      <c r="U36" s="175">
        <v>25745.833000000013</v>
      </c>
      <c r="V36" s="175">
        <v>21196.857</v>
      </c>
      <c r="W36" s="175">
        <v>23742.381999999994</v>
      </c>
      <c r="X36" s="175">
        <v>27458.442999999999</v>
      </c>
      <c r="Y36" s="175">
        <v>27213.074000000004</v>
      </c>
      <c r="Z36" s="175">
        <v>30488.754000000001</v>
      </c>
      <c r="AA36" s="175">
        <v>28270.806999999997</v>
      </c>
      <c r="AB36" s="175">
        <v>25817.175000000007</v>
      </c>
      <c r="AC36" s="175">
        <v>25830.83300000001</v>
      </c>
      <c r="AD36" s="137"/>
      <c r="AE36" s="337" t="str">
        <f t="shared" si="20"/>
        <v/>
      </c>
      <c r="AG36" s="230">
        <f t="shared" si="17"/>
        <v>2.596858038930463</v>
      </c>
      <c r="AH36" s="178">
        <f t="shared" si="17"/>
        <v>2.5390380338304137</v>
      </c>
      <c r="AI36" s="178">
        <f t="shared" si="17"/>
        <v>2.4369051446930676</v>
      </c>
      <c r="AJ36" s="178">
        <f t="shared" si="17"/>
        <v>3.0047628823362675</v>
      </c>
      <c r="AK36" s="178">
        <f t="shared" si="17"/>
        <v>2.8217482283915563</v>
      </c>
      <c r="AL36" s="178">
        <f t="shared" si="17"/>
        <v>3.0548593316653818</v>
      </c>
      <c r="AM36" s="178">
        <f t="shared" si="17"/>
        <v>2.4088946240090925</v>
      </c>
      <c r="AN36" s="178">
        <f t="shared" si="17"/>
        <v>2.4788911781300693</v>
      </c>
      <c r="AO36" s="178">
        <f t="shared" si="17"/>
        <v>2.6460630977752024</v>
      </c>
      <c r="AP36" s="178">
        <f t="shared" si="17"/>
        <v>2.7962553403787336</v>
      </c>
      <c r="AQ36" s="178">
        <f t="shared" si="17"/>
        <v>2.8847610738564002</v>
      </c>
      <c r="AR36" s="178">
        <f t="shared" si="17"/>
        <v>2.7990677660301859</v>
      </c>
      <c r="AS36" s="178"/>
      <c r="AT36" s="337"/>
      <c r="AW36" s="123"/>
    </row>
    <row r="37" spans="1:49" ht="20.100000000000001" customHeight="1" x14ac:dyDescent="0.25">
      <c r="A37" s="139" t="s">
        <v>82</v>
      </c>
      <c r="B37" s="135">
        <v>138558.80000000005</v>
      </c>
      <c r="C37" s="175">
        <v>155834.77000000008</v>
      </c>
      <c r="D37" s="175">
        <v>166910.12999999986</v>
      </c>
      <c r="E37" s="175">
        <v>141021.50999999992</v>
      </c>
      <c r="F37" s="175">
        <v>123949.06000000001</v>
      </c>
      <c r="G37" s="175">
        <v>108934.93999999996</v>
      </c>
      <c r="H37" s="175">
        <v>146959.93000000008</v>
      </c>
      <c r="I37" s="175">
        <v>147602.30999999997</v>
      </c>
      <c r="J37" s="175">
        <v>117229.17</v>
      </c>
      <c r="K37" s="175">
        <v>135705.82999999984</v>
      </c>
      <c r="L37" s="175">
        <v>125178.3499999999</v>
      </c>
      <c r="M37" s="175">
        <v>127605.73999999974</v>
      </c>
      <c r="N37" s="137"/>
      <c r="O37" s="337" t="str">
        <f t="shared" si="19"/>
        <v/>
      </c>
      <c r="Q37" s="127" t="s">
        <v>82</v>
      </c>
      <c r="R37" s="24">
        <v>36869.314999999995</v>
      </c>
      <c r="S37" s="175">
        <v>38144.778000000013</v>
      </c>
      <c r="T37" s="175">
        <v>35747.971000000005</v>
      </c>
      <c r="U37" s="175">
        <v>35405.063999999991</v>
      </c>
      <c r="V37" s="175">
        <v>39468.506000000016</v>
      </c>
      <c r="W37" s="175">
        <v>36656.012999999941</v>
      </c>
      <c r="X37" s="175">
        <v>39730.441999999974</v>
      </c>
      <c r="Y37" s="175">
        <v>38905.268000000018</v>
      </c>
      <c r="Z37" s="175">
        <v>37110.972999999998</v>
      </c>
      <c r="AA37" s="175">
        <v>44437.182000000023</v>
      </c>
      <c r="AB37" s="175">
        <v>35516.305999999968</v>
      </c>
      <c r="AC37" s="175">
        <v>38178.268000000004</v>
      </c>
      <c r="AD37" s="137"/>
      <c r="AE37" s="337" t="str">
        <f t="shared" si="20"/>
        <v/>
      </c>
      <c r="AG37" s="230">
        <f t="shared" si="17"/>
        <v>2.6609147163514684</v>
      </c>
      <c r="AH37" s="178">
        <f t="shared" si="17"/>
        <v>2.4477706740286518</v>
      </c>
      <c r="AI37" s="178">
        <f t="shared" si="17"/>
        <v>2.1417496349682335</v>
      </c>
      <c r="AJ37" s="178">
        <f t="shared" si="17"/>
        <v>2.5106144445623939</v>
      </c>
      <c r="AK37" s="178">
        <f t="shared" si="17"/>
        <v>3.1842521435822113</v>
      </c>
      <c r="AL37" s="178">
        <f t="shared" si="17"/>
        <v>3.3649454435831103</v>
      </c>
      <c r="AM37" s="178">
        <f t="shared" si="17"/>
        <v>2.7034880868546924</v>
      </c>
      <c r="AN37" s="178">
        <f t="shared" si="17"/>
        <v>2.6358170139749189</v>
      </c>
      <c r="AO37" s="178">
        <f t="shared" si="17"/>
        <v>3.1656773651131371</v>
      </c>
      <c r="AP37" s="178">
        <f t="shared" si="17"/>
        <v>3.2745226936823624</v>
      </c>
      <c r="AQ37" s="178">
        <f t="shared" si="17"/>
        <v>2.8372562827357921</v>
      </c>
      <c r="AR37" s="178">
        <f t="shared" si="17"/>
        <v>2.991892684451348</v>
      </c>
      <c r="AS37" s="178"/>
      <c r="AT37" s="337"/>
      <c r="AW37" s="123"/>
    </row>
    <row r="38" spans="1:49" ht="20.100000000000001" customHeight="1" x14ac:dyDescent="0.25">
      <c r="A38" s="139" t="s">
        <v>83</v>
      </c>
      <c r="B38" s="135">
        <v>122092.12999999996</v>
      </c>
      <c r="C38" s="175">
        <v>129989.20999999999</v>
      </c>
      <c r="D38" s="175">
        <v>213923.46999999977</v>
      </c>
      <c r="E38" s="175">
        <v>143278.98999999987</v>
      </c>
      <c r="F38" s="175">
        <v>142422.69000000009</v>
      </c>
      <c r="G38" s="175">
        <v>143940.27999999988</v>
      </c>
      <c r="H38" s="175">
        <v>138455.72000000012</v>
      </c>
      <c r="I38" s="175">
        <v>171460.04999999996</v>
      </c>
      <c r="J38" s="175">
        <v>167779.67</v>
      </c>
      <c r="K38" s="175">
        <v>161547.5199999999</v>
      </c>
      <c r="L38" s="175">
        <v>125255.67999999998</v>
      </c>
      <c r="M38" s="175">
        <v>128570.91999999997</v>
      </c>
      <c r="N38" s="137"/>
      <c r="O38" s="337" t="str">
        <f t="shared" si="19"/>
        <v/>
      </c>
      <c r="Q38" s="127" t="s">
        <v>83</v>
      </c>
      <c r="R38" s="24">
        <v>39727.941999999974</v>
      </c>
      <c r="S38" s="175">
        <v>40734.826999999983</v>
      </c>
      <c r="T38" s="175">
        <v>48266.111999999994</v>
      </c>
      <c r="U38" s="175">
        <v>48573.176999999916</v>
      </c>
      <c r="V38" s="175">
        <v>47199.009999999987</v>
      </c>
      <c r="W38" s="175">
        <v>49361.275999999947</v>
      </c>
      <c r="X38" s="175">
        <v>45412.628000000033</v>
      </c>
      <c r="Y38" s="175">
        <v>51801.627999999968</v>
      </c>
      <c r="Z38" s="175">
        <v>54582.834000000003</v>
      </c>
      <c r="AA38" s="175">
        <v>54939.106999999975</v>
      </c>
      <c r="AB38" s="175">
        <v>39610.614999999998</v>
      </c>
      <c r="AC38" s="175">
        <v>40325.788000000015</v>
      </c>
      <c r="AD38" s="137"/>
      <c r="AE38" s="337" t="str">
        <f t="shared" si="20"/>
        <v/>
      </c>
      <c r="AG38" s="230">
        <f t="shared" si="17"/>
        <v>3.2539314368583776</v>
      </c>
      <c r="AH38" s="178">
        <f t="shared" si="17"/>
        <v>3.1337083285605001</v>
      </c>
      <c r="AI38" s="178">
        <f t="shared" si="17"/>
        <v>2.2562326611474677</v>
      </c>
      <c r="AJ38" s="178">
        <f t="shared" si="17"/>
        <v>3.3901116276712977</v>
      </c>
      <c r="AK38" s="178">
        <f t="shared" si="17"/>
        <v>3.3140091652530894</v>
      </c>
      <c r="AL38" s="178">
        <f t="shared" si="17"/>
        <v>3.4292885910740196</v>
      </c>
      <c r="AM38" s="178">
        <f t="shared" si="17"/>
        <v>3.2799387414257781</v>
      </c>
      <c r="AN38" s="178">
        <f t="shared" si="17"/>
        <v>3.0212068642228891</v>
      </c>
      <c r="AO38" s="178">
        <f t="shared" si="17"/>
        <v>3.2532448061198354</v>
      </c>
      <c r="AP38" s="178">
        <f t="shared" si="17"/>
        <v>3.4008016340950329</v>
      </c>
      <c r="AQ38" s="178">
        <f t="shared" si="17"/>
        <v>3.1623807399392989</v>
      </c>
      <c r="AR38" s="178">
        <f t="shared" si="17"/>
        <v>3.1364625842297795</v>
      </c>
      <c r="AS38" s="178"/>
      <c r="AT38" s="337"/>
      <c r="AW38" s="123"/>
    </row>
    <row r="39" spans="1:49" ht="20.100000000000001" customHeight="1" x14ac:dyDescent="0.25">
      <c r="A39" s="139" t="s">
        <v>84</v>
      </c>
      <c r="B39" s="135">
        <v>155283.11000000002</v>
      </c>
      <c r="C39" s="175">
        <v>190846.28999999995</v>
      </c>
      <c r="D39" s="175">
        <v>164476.10999999999</v>
      </c>
      <c r="E39" s="175">
        <v>155784.03000000006</v>
      </c>
      <c r="F39" s="175">
        <v>141171.96999999974</v>
      </c>
      <c r="G39" s="175">
        <v>154005.31000000008</v>
      </c>
      <c r="H39" s="175">
        <v>193124.43999999997</v>
      </c>
      <c r="I39" s="175">
        <v>201827.3900000001</v>
      </c>
      <c r="J39" s="175">
        <v>161829.70000000001</v>
      </c>
      <c r="K39" s="175">
        <v>150815.30999999974</v>
      </c>
      <c r="L39" s="175">
        <v>141955.05999999985</v>
      </c>
      <c r="M39" s="175">
        <v>154762.83999999991</v>
      </c>
      <c r="N39" s="137"/>
      <c r="O39" s="337" t="str">
        <f t="shared" si="19"/>
        <v/>
      </c>
      <c r="Q39" s="127" t="s">
        <v>84</v>
      </c>
      <c r="R39" s="24">
        <v>50334.872000000032</v>
      </c>
      <c r="S39" s="175">
        <v>48986.57900000002</v>
      </c>
      <c r="T39" s="175">
        <v>51362.042000000016</v>
      </c>
      <c r="U39" s="175">
        <v>51289.855999999963</v>
      </c>
      <c r="V39" s="175">
        <v>48284.936000000031</v>
      </c>
      <c r="W39" s="175">
        <v>53105.856999999989</v>
      </c>
      <c r="X39" s="175">
        <v>59549.020999999986</v>
      </c>
      <c r="Y39" s="175">
        <v>59908.970000000067</v>
      </c>
      <c r="Z39" s="175">
        <v>53697.078000000001</v>
      </c>
      <c r="AA39" s="175">
        <v>48381.740000000013</v>
      </c>
      <c r="AB39" s="175">
        <v>43825.39899999999</v>
      </c>
      <c r="AC39" s="175">
        <v>46984.977000000035</v>
      </c>
      <c r="AD39" s="137"/>
      <c r="AE39" s="337" t="str">
        <f t="shared" si="20"/>
        <v/>
      </c>
      <c r="AG39" s="230">
        <f t="shared" si="17"/>
        <v>3.2414904621629503</v>
      </c>
      <c r="AH39" s="178">
        <f t="shared" si="17"/>
        <v>2.5668080317411479</v>
      </c>
      <c r="AI39" s="178">
        <f t="shared" ref="AI39:AQ41" si="25">IF(T39="","",(T39/D39)*10)</f>
        <v>3.1227660965473962</v>
      </c>
      <c r="AJ39" s="178">
        <f t="shared" si="25"/>
        <v>3.2923693141074821</v>
      </c>
      <c r="AK39" s="178">
        <f t="shared" si="25"/>
        <v>3.4202920027254784</v>
      </c>
      <c r="AL39" s="178">
        <f t="shared" si="25"/>
        <v>3.4483133730908344</v>
      </c>
      <c r="AM39" s="178">
        <f t="shared" si="25"/>
        <v>3.0834533940913951</v>
      </c>
      <c r="AN39" s="178">
        <f t="shared" si="25"/>
        <v>2.9683270442133765</v>
      </c>
      <c r="AO39" s="178">
        <f t="shared" si="25"/>
        <v>3.3181225695901304</v>
      </c>
      <c r="AP39" s="178">
        <f t="shared" si="25"/>
        <v>3.2080125021789963</v>
      </c>
      <c r="AQ39" s="178">
        <f t="shared" si="25"/>
        <v>3.0872727608300847</v>
      </c>
      <c r="AR39" s="178">
        <f>IF(AC39="","",(AC39/M39)*10)</f>
        <v>3.0359340136172266</v>
      </c>
      <c r="AS39" s="178"/>
      <c r="AT39" s="337"/>
      <c r="AW39" s="123"/>
    </row>
    <row r="40" spans="1:49" ht="20.100000000000001" customHeight="1" thickBot="1" x14ac:dyDescent="0.3">
      <c r="A40" s="139" t="s">
        <v>85</v>
      </c>
      <c r="B40" s="135">
        <v>149645.83999999991</v>
      </c>
      <c r="C40" s="175">
        <v>159202.30000000008</v>
      </c>
      <c r="D40" s="175">
        <v>203434.65000000014</v>
      </c>
      <c r="E40" s="175">
        <v>108594.94999999985</v>
      </c>
      <c r="F40" s="175">
        <v>106301.55</v>
      </c>
      <c r="G40" s="175">
        <v>116548.94000000003</v>
      </c>
      <c r="H40" s="175">
        <v>113772.80000000005</v>
      </c>
      <c r="I40" s="175">
        <v>147624.20999999967</v>
      </c>
      <c r="J40" s="175">
        <v>117569.23</v>
      </c>
      <c r="K40" s="175">
        <v>123931.32000000007</v>
      </c>
      <c r="L40" s="175">
        <v>108069.5199999999</v>
      </c>
      <c r="M40" s="175">
        <v>115347.81999999998</v>
      </c>
      <c r="N40" s="137"/>
      <c r="O40" s="337" t="str">
        <f t="shared" si="19"/>
        <v/>
      </c>
      <c r="Q40" s="128" t="s">
        <v>85</v>
      </c>
      <c r="R40" s="24">
        <v>35379.044000000002</v>
      </c>
      <c r="S40" s="175">
        <v>37144.067999999992</v>
      </c>
      <c r="T40" s="175">
        <v>37986.12000000001</v>
      </c>
      <c r="U40" s="175">
        <v>33420.183999999987</v>
      </c>
      <c r="V40" s="175">
        <v>33733.983000000022</v>
      </c>
      <c r="W40" s="175">
        <v>36039.897999999965</v>
      </c>
      <c r="X40" s="175">
        <v>34055.992000000013</v>
      </c>
      <c r="Y40" s="175">
        <v>36034.477999999988</v>
      </c>
      <c r="Z40" s="175">
        <v>35921.741999999998</v>
      </c>
      <c r="AA40" s="175">
        <v>37043.72399999998</v>
      </c>
      <c r="AB40" s="175">
        <v>32897.341999999997</v>
      </c>
      <c r="AC40" s="175">
        <v>33312.282000000007</v>
      </c>
      <c r="AD40" s="137"/>
      <c r="AE40" s="337" t="str">
        <f t="shared" si="20"/>
        <v/>
      </c>
      <c r="AG40" s="230">
        <f t="shared" si="17"/>
        <v>2.3641849315690981</v>
      </c>
      <c r="AH40" s="178">
        <f t="shared" si="17"/>
        <v>2.3331363931299971</v>
      </c>
      <c r="AI40" s="178">
        <f t="shared" si="25"/>
        <v>1.8672394304510065</v>
      </c>
      <c r="AJ40" s="178">
        <f t="shared" si="25"/>
        <v>3.0775081161693092</v>
      </c>
      <c r="AK40" s="178">
        <f t="shared" si="25"/>
        <v>3.1734234355002373</v>
      </c>
      <c r="AL40" s="178">
        <f t="shared" si="25"/>
        <v>3.0922544640903604</v>
      </c>
      <c r="AM40" s="178">
        <f t="shared" si="25"/>
        <v>2.9933333802103839</v>
      </c>
      <c r="AN40" s="178">
        <f t="shared" si="25"/>
        <v>2.4409599211403106</v>
      </c>
      <c r="AO40" s="178">
        <f t="shared" si="25"/>
        <v>3.0553693343062638</v>
      </c>
      <c r="AP40" s="178">
        <f t="shared" si="25"/>
        <v>2.9890526462560034</v>
      </c>
      <c r="AQ40" s="178">
        <f t="shared" si="25"/>
        <v>3.0440906927318663</v>
      </c>
      <c r="AR40" s="178">
        <f>IF(AC40="","",(AC40/M40)*10)</f>
        <v>2.8879853992905993</v>
      </c>
      <c r="AS40" s="178"/>
      <c r="AT40" s="337"/>
      <c r="AW40" s="123"/>
    </row>
    <row r="41" spans="1:49" ht="20.100000000000001" customHeight="1" thickBot="1" x14ac:dyDescent="0.3">
      <c r="A41" s="41" t="str">
        <f>A19</f>
        <v>jan-mar</v>
      </c>
      <c r="B41" s="193">
        <f>SUM(B29:B31)</f>
        <v>337442.86</v>
      </c>
      <c r="C41" s="194">
        <f t="shared" ref="C41:N41" si="26">SUM(C29:C31)</f>
        <v>332800.42999999988</v>
      </c>
      <c r="D41" s="194">
        <f t="shared" si="26"/>
        <v>434832.52999999991</v>
      </c>
      <c r="E41" s="194">
        <f t="shared" si="26"/>
        <v>397992.19999999995</v>
      </c>
      <c r="F41" s="194">
        <f t="shared" si="26"/>
        <v>320914.02999999997</v>
      </c>
      <c r="G41" s="194">
        <f t="shared" si="26"/>
        <v>319240.09999999998</v>
      </c>
      <c r="H41" s="194">
        <f t="shared" si="26"/>
        <v>375788.15999999986</v>
      </c>
      <c r="I41" s="194">
        <f t="shared" si="26"/>
        <v>329821.17</v>
      </c>
      <c r="J41" s="194">
        <f t="shared" si="26"/>
        <v>409296.98</v>
      </c>
      <c r="K41" s="194">
        <f t="shared" si="26"/>
        <v>362582.60999999987</v>
      </c>
      <c r="L41" s="194">
        <f t="shared" si="26"/>
        <v>323969.94999999995</v>
      </c>
      <c r="M41" s="194">
        <f t="shared" si="26"/>
        <v>364150.82000000018</v>
      </c>
      <c r="N41" s="195">
        <f t="shared" si="26"/>
        <v>346079.39999999991</v>
      </c>
      <c r="O41" s="407">
        <f t="shared" si="19"/>
        <v>-4.9626196090950078E-2</v>
      </c>
      <c r="Q41" s="127"/>
      <c r="R41" s="193">
        <f>SUM(R29:R31)</f>
        <v>82216.569999999963</v>
      </c>
      <c r="S41" s="194">
        <f t="shared" ref="S41:AD41" si="27">SUM(S29:S31)</f>
        <v>78766.856</v>
      </c>
      <c r="T41" s="194">
        <f t="shared" si="27"/>
        <v>86315.356999999989</v>
      </c>
      <c r="U41" s="194">
        <f t="shared" si="27"/>
        <v>84446.709999999992</v>
      </c>
      <c r="V41" s="194">
        <f t="shared" si="27"/>
        <v>88812.746000000028</v>
      </c>
      <c r="W41" s="194">
        <f t="shared" si="27"/>
        <v>88470.203999999969</v>
      </c>
      <c r="X41" s="194">
        <f t="shared" si="27"/>
        <v>91011.791000000027</v>
      </c>
      <c r="Y41" s="194">
        <f t="shared" si="27"/>
        <v>89366.013999999952</v>
      </c>
      <c r="Z41" s="194">
        <f t="shared" si="27"/>
        <v>99643.168000000005</v>
      </c>
      <c r="AA41" s="194">
        <f t="shared" si="27"/>
        <v>99340.117999999988</v>
      </c>
      <c r="AB41" s="194">
        <f t="shared" si="27"/>
        <v>86053.720000000016</v>
      </c>
      <c r="AC41" s="194">
        <f t="shared" si="27"/>
        <v>100702.766</v>
      </c>
      <c r="AD41" s="195">
        <f t="shared" si="27"/>
        <v>98007.339000000065</v>
      </c>
      <c r="AE41" s="362">
        <f t="shared" si="20"/>
        <v>-2.6766166482457273E-2</v>
      </c>
      <c r="AG41" s="231">
        <f t="shared" si="17"/>
        <v>2.4364590200545351</v>
      </c>
      <c r="AH41" s="199">
        <f t="shared" si="17"/>
        <v>2.3667894900255999</v>
      </c>
      <c r="AI41" s="199">
        <f t="shared" si="25"/>
        <v>1.9850252923809542</v>
      </c>
      <c r="AJ41" s="199">
        <f t="shared" si="25"/>
        <v>2.1218182165379122</v>
      </c>
      <c r="AK41" s="199">
        <f t="shared" si="25"/>
        <v>2.7674934000236773</v>
      </c>
      <c r="AL41" s="199">
        <f t="shared" si="25"/>
        <v>2.7712747865947911</v>
      </c>
      <c r="AM41" s="199">
        <f t="shared" si="25"/>
        <v>2.4218908599994227</v>
      </c>
      <c r="AN41" s="199">
        <f t="shared" si="25"/>
        <v>2.7095293488892769</v>
      </c>
      <c r="AO41" s="199">
        <f t="shared" si="25"/>
        <v>2.4344955587016552</v>
      </c>
      <c r="AP41" s="199">
        <f t="shared" si="25"/>
        <v>2.7397926778672597</v>
      </c>
      <c r="AQ41" s="199">
        <f t="shared" si="25"/>
        <v>2.6562253690504329</v>
      </c>
      <c r="AR41" s="199">
        <f>IF(AC41="","",(AC41/M41)*10)</f>
        <v>2.765413682166086</v>
      </c>
      <c r="AS41" s="199">
        <f>IF(AD41="","",(AD41/N41)*10)</f>
        <v>2.8319321808810378</v>
      </c>
      <c r="AT41" s="407">
        <f t="shared" ref="AT41:AT42" si="28">IF(AS41="","",(AS41-AR41)/AR41)</f>
        <v>2.4053724455015142E-2</v>
      </c>
      <c r="AW41" s="123"/>
    </row>
    <row r="42" spans="1:49" ht="20.100000000000001" customHeight="1" x14ac:dyDescent="0.25">
      <c r="A42" s="139" t="s">
        <v>86</v>
      </c>
      <c r="B42" s="135">
        <f>SUM(B29:B31)</f>
        <v>337442.86</v>
      </c>
      <c r="C42" s="175">
        <f>SUM(C29:C31)</f>
        <v>332800.42999999988</v>
      </c>
      <c r="D42" s="175">
        <f>SUM(D29:D31)</f>
        <v>434832.52999999991</v>
      </c>
      <c r="E42" s="175">
        <f t="shared" ref="E42:M42" si="29">SUM(E29:E31)</f>
        <v>397992.19999999995</v>
      </c>
      <c r="F42" s="175">
        <f t="shared" si="29"/>
        <v>320914.02999999997</v>
      </c>
      <c r="G42" s="175">
        <f t="shared" si="29"/>
        <v>319240.09999999998</v>
      </c>
      <c r="H42" s="175">
        <f t="shared" si="29"/>
        <v>375788.15999999986</v>
      </c>
      <c r="I42" s="175">
        <f t="shared" si="29"/>
        <v>329821.17</v>
      </c>
      <c r="J42" s="175">
        <f t="shared" si="29"/>
        <v>409296.98</v>
      </c>
      <c r="K42" s="175">
        <f t="shared" si="29"/>
        <v>362582.60999999987</v>
      </c>
      <c r="L42" s="175">
        <f t="shared" si="29"/>
        <v>323969.94999999995</v>
      </c>
      <c r="M42" s="175">
        <f t="shared" si="29"/>
        <v>364150.82000000018</v>
      </c>
      <c r="N42" s="137">
        <f>IF(N31="","",SUM(N29:N31))</f>
        <v>346079.39999999991</v>
      </c>
      <c r="O42" s="407">
        <f t="shared" si="19"/>
        <v>-4.9626196090950078E-2</v>
      </c>
      <c r="Q42" s="126" t="s">
        <v>86</v>
      </c>
      <c r="R42" s="24">
        <f>SUM(R29:R31)</f>
        <v>82216.569999999963</v>
      </c>
      <c r="S42" s="175">
        <f>SUM(S29:S31)</f>
        <v>78766.856</v>
      </c>
      <c r="T42" s="175">
        <f>SUM(T29:T31)</f>
        <v>86315.356999999989</v>
      </c>
      <c r="U42" s="175">
        <f t="shared" ref="U42:AD42" si="30">SUM(U29:U31)</f>
        <v>84446.709999999992</v>
      </c>
      <c r="V42" s="175">
        <f t="shared" si="30"/>
        <v>88812.746000000028</v>
      </c>
      <c r="W42" s="175">
        <f t="shared" si="30"/>
        <v>88470.203999999969</v>
      </c>
      <c r="X42" s="175">
        <f t="shared" si="30"/>
        <v>91011.791000000027</v>
      </c>
      <c r="Y42" s="175">
        <f t="shared" si="30"/>
        <v>89366.013999999952</v>
      </c>
      <c r="Z42" s="175">
        <f t="shared" si="30"/>
        <v>99643.168000000005</v>
      </c>
      <c r="AA42" s="175">
        <f t="shared" si="30"/>
        <v>99340.117999999988</v>
      </c>
      <c r="AB42" s="175">
        <f t="shared" si="30"/>
        <v>86053.720000000016</v>
      </c>
      <c r="AC42" s="175">
        <f t="shared" si="30"/>
        <v>100702.766</v>
      </c>
      <c r="AD42" s="175">
        <f t="shared" si="30"/>
        <v>98007.339000000065</v>
      </c>
      <c r="AE42" s="337">
        <f t="shared" si="20"/>
        <v>-2.6766166482457273E-2</v>
      </c>
      <c r="AG42" s="229">
        <f t="shared" si="17"/>
        <v>2.4364590200545351</v>
      </c>
      <c r="AH42" s="177">
        <f t="shared" si="17"/>
        <v>2.3667894900255999</v>
      </c>
      <c r="AI42" s="177">
        <f t="shared" si="17"/>
        <v>1.9850252923809542</v>
      </c>
      <c r="AJ42" s="177">
        <f t="shared" si="17"/>
        <v>2.1218182165379122</v>
      </c>
      <c r="AK42" s="177">
        <f t="shared" si="17"/>
        <v>2.7674934000236773</v>
      </c>
      <c r="AL42" s="177">
        <f t="shared" si="17"/>
        <v>2.7712747865947911</v>
      </c>
      <c r="AM42" s="177">
        <f t="shared" si="17"/>
        <v>2.4218908599994227</v>
      </c>
      <c r="AN42" s="177">
        <f t="shared" si="17"/>
        <v>2.7095293488892769</v>
      </c>
      <c r="AO42" s="177">
        <f t="shared" si="17"/>
        <v>2.4344955587016552</v>
      </c>
      <c r="AP42" s="177">
        <f t="shared" si="17"/>
        <v>2.7397926778672597</v>
      </c>
      <c r="AQ42" s="177">
        <f t="shared" si="17"/>
        <v>2.6562253690504329</v>
      </c>
      <c r="AR42" s="177">
        <f t="shared" si="17"/>
        <v>2.765413682166086</v>
      </c>
      <c r="AS42" s="409">
        <f>IF(AD42="","",(AD42/N42)*10)</f>
        <v>2.8319321808810378</v>
      </c>
      <c r="AT42" s="407">
        <f t="shared" si="28"/>
        <v>2.4053724455015142E-2</v>
      </c>
      <c r="AW42" s="123"/>
    </row>
    <row r="43" spans="1:49" ht="20.100000000000001" customHeight="1" x14ac:dyDescent="0.25">
      <c r="A43" s="139" t="s">
        <v>87</v>
      </c>
      <c r="B43" s="135">
        <f>SUM(B32:B34)</f>
        <v>382397.61999999994</v>
      </c>
      <c r="C43" s="175">
        <f>SUM(C32:C34)</f>
        <v>466419.70999999996</v>
      </c>
      <c r="D43" s="175">
        <f>SUM(D32:D34)</f>
        <v>416251.13000000024</v>
      </c>
      <c r="E43" s="175">
        <f t="shared" ref="E43:M43" si="31">SUM(E32:E34)</f>
        <v>452362.07000000007</v>
      </c>
      <c r="F43" s="175">
        <f t="shared" si="31"/>
        <v>346745.78999999992</v>
      </c>
      <c r="G43" s="175">
        <f t="shared" si="31"/>
        <v>356512.32999999996</v>
      </c>
      <c r="H43" s="175">
        <f t="shared" si="31"/>
        <v>427716.65999999992</v>
      </c>
      <c r="I43" s="175">
        <f t="shared" si="31"/>
        <v>426590.23</v>
      </c>
      <c r="J43" s="175">
        <f t="shared" si="31"/>
        <v>454858.03</v>
      </c>
      <c r="K43" s="175">
        <f t="shared" si="31"/>
        <v>390784.71999999991</v>
      </c>
      <c r="L43" s="175">
        <f t="shared" si="31"/>
        <v>348578.50999999989</v>
      </c>
      <c r="M43" s="175">
        <f t="shared" si="31"/>
        <v>402497.95999999985</v>
      </c>
      <c r="N43" s="137" t="str">
        <f>IF(N34="","",SUM(N32:N34))</f>
        <v/>
      </c>
      <c r="O43" s="337" t="str">
        <f t="shared" si="19"/>
        <v/>
      </c>
      <c r="Q43" s="127" t="s">
        <v>87</v>
      </c>
      <c r="R43" s="24">
        <f>SUM(R32:R34)</f>
        <v>86998.260999999969</v>
      </c>
      <c r="S43" s="175">
        <f>SUM(S32:S34)</f>
        <v>91054.148000000016</v>
      </c>
      <c r="T43" s="175">
        <f>SUM(T32:T34)</f>
        <v>86989.97</v>
      </c>
      <c r="U43" s="175">
        <f t="shared" ref="U43:AC43" si="32">SUM(U32:U34)</f>
        <v>94857.412999999986</v>
      </c>
      <c r="V43" s="175">
        <f t="shared" si="32"/>
        <v>91989.164000000033</v>
      </c>
      <c r="W43" s="175">
        <f t="shared" si="32"/>
        <v>97881.056000000011</v>
      </c>
      <c r="X43" s="175">
        <f t="shared" si="32"/>
        <v>97771.116999999969</v>
      </c>
      <c r="Y43" s="175">
        <f t="shared" si="32"/>
        <v>103996.73799999995</v>
      </c>
      <c r="Z43" s="175">
        <f t="shared" si="32"/>
        <v>107258.03199999998</v>
      </c>
      <c r="AA43" s="175">
        <f t="shared" si="32"/>
        <v>100592.079</v>
      </c>
      <c r="AB43" s="175">
        <f t="shared" si="32"/>
        <v>90380.885999999999</v>
      </c>
      <c r="AC43" s="175">
        <f t="shared" si="32"/>
        <v>107644.99499999997</v>
      </c>
      <c r="AD43" s="175"/>
      <c r="AE43" s="337" t="str">
        <f t="shared" si="20"/>
        <v/>
      </c>
      <c r="AG43" s="230">
        <f t="shared" si="17"/>
        <v>2.2750732862824821</v>
      </c>
      <c r="AH43" s="178">
        <f t="shared" si="17"/>
        <v>1.9521934010893327</v>
      </c>
      <c r="AI43" s="178">
        <f t="shared" si="17"/>
        <v>2.0898434558003469</v>
      </c>
      <c r="AJ43" s="178">
        <f t="shared" si="17"/>
        <v>2.0969356029341712</v>
      </c>
      <c r="AK43" s="178">
        <f t="shared" si="17"/>
        <v>2.6529280715996597</v>
      </c>
      <c r="AL43" s="178">
        <f t="shared" si="17"/>
        <v>2.7455167118623924</v>
      </c>
      <c r="AM43" s="178">
        <f t="shared" si="17"/>
        <v>2.2858851698692302</v>
      </c>
      <c r="AN43" s="178">
        <f t="shared" si="17"/>
        <v>2.4378602857360319</v>
      </c>
      <c r="AO43" s="178">
        <f t="shared" si="17"/>
        <v>2.3580551496474618</v>
      </c>
      <c r="AP43" s="178">
        <f t="shared" si="17"/>
        <v>2.5741047142273121</v>
      </c>
      <c r="AQ43" s="178">
        <f t="shared" si="17"/>
        <v>2.5928415954270969</v>
      </c>
      <c r="AR43" s="178">
        <f t="shared" si="17"/>
        <v>2.6744233685060168</v>
      </c>
      <c r="AS43" s="178"/>
      <c r="AT43" s="337"/>
      <c r="AW43" s="123"/>
    </row>
    <row r="44" spans="1:49" ht="20.100000000000001" customHeight="1" x14ac:dyDescent="0.25">
      <c r="A44" s="139" t="s">
        <v>88</v>
      </c>
      <c r="B44" s="135">
        <f>SUM(B35:B37)</f>
        <v>350097.77999999997</v>
      </c>
      <c r="C44" s="175">
        <f>SUM(C35:C37)</f>
        <v>402574.6700000001</v>
      </c>
      <c r="D44" s="175">
        <f>SUM(D35:D37)</f>
        <v>433753.65999999992</v>
      </c>
      <c r="E44" s="175">
        <f t="shared" ref="E44:M44" si="33">SUM(E35:E37)</f>
        <v>380039.47999999986</v>
      </c>
      <c r="F44" s="175">
        <f t="shared" si="33"/>
        <v>326934.71000000002</v>
      </c>
      <c r="G44" s="175">
        <f t="shared" si="33"/>
        <v>312275.05999999988</v>
      </c>
      <c r="H44" s="175">
        <f t="shared" si="33"/>
        <v>397927.66000000009</v>
      </c>
      <c r="I44" s="175">
        <f t="shared" si="33"/>
        <v>401306.53999999992</v>
      </c>
      <c r="J44" s="175">
        <f t="shared" si="33"/>
        <v>370175.25</v>
      </c>
      <c r="K44" s="175">
        <f t="shared" si="33"/>
        <v>378308.29999999981</v>
      </c>
      <c r="L44" s="175">
        <f t="shared" si="33"/>
        <v>363918.54</v>
      </c>
      <c r="M44" s="175">
        <f t="shared" si="33"/>
        <v>341065.32999999973</v>
      </c>
      <c r="N44" s="137" t="str">
        <f>IF(N37="","",SUM(N35:N37))</f>
        <v/>
      </c>
      <c r="O44" s="337" t="str">
        <f t="shared" si="19"/>
        <v/>
      </c>
      <c r="Q44" s="127" t="s">
        <v>88</v>
      </c>
      <c r="R44" s="24">
        <f>SUM(R35:R37)</f>
        <v>91499.962999999989</v>
      </c>
      <c r="S44" s="175">
        <f>SUM(S35:S37)</f>
        <v>94301.094000000012</v>
      </c>
      <c r="T44" s="175">
        <f>SUM(T35:T37)</f>
        <v>95143.493000000002</v>
      </c>
      <c r="U44" s="175">
        <f t="shared" ref="U44:AC44" si="34">SUM(U35:U37)</f>
        <v>95010.713999999993</v>
      </c>
      <c r="V44" s="175">
        <f t="shared" si="34"/>
        <v>96933.330000000016</v>
      </c>
      <c r="W44" s="175">
        <f t="shared" si="34"/>
        <v>97029.099999999919</v>
      </c>
      <c r="X44" s="175">
        <f t="shared" si="34"/>
        <v>103464.25199999993</v>
      </c>
      <c r="Y44" s="175">
        <f t="shared" si="34"/>
        <v>101256.62400000007</v>
      </c>
      <c r="Z44" s="175">
        <f t="shared" si="34"/>
        <v>103099.24100000001</v>
      </c>
      <c r="AA44" s="175">
        <f t="shared" si="34"/>
        <v>114633.18400000001</v>
      </c>
      <c r="AB44" s="175">
        <f t="shared" si="34"/>
        <v>101186.17999999993</v>
      </c>
      <c r="AC44" s="175">
        <f t="shared" si="34"/>
        <v>98997.849999999977</v>
      </c>
      <c r="AD44" s="175"/>
      <c r="AE44" s="337" t="str">
        <f t="shared" si="20"/>
        <v/>
      </c>
      <c r="AG44" s="230">
        <f t="shared" si="17"/>
        <v>2.613554504687233</v>
      </c>
      <c r="AH44" s="178">
        <f t="shared" si="17"/>
        <v>2.3424497621770386</v>
      </c>
      <c r="AI44" s="178">
        <f t="shared" si="17"/>
        <v>2.1934914163029777</v>
      </c>
      <c r="AJ44" s="178">
        <f t="shared" si="17"/>
        <v>2.5000222082189993</v>
      </c>
      <c r="AK44" s="178">
        <f t="shared" si="17"/>
        <v>2.9649140037776966</v>
      </c>
      <c r="AL44" s="178">
        <f t="shared" si="17"/>
        <v>3.1071677642140223</v>
      </c>
      <c r="AM44" s="178">
        <f t="shared" si="17"/>
        <v>2.6000769084511473</v>
      </c>
      <c r="AN44" s="178">
        <f t="shared" si="17"/>
        <v>2.5231740305054604</v>
      </c>
      <c r="AO44" s="178">
        <f t="shared" si="17"/>
        <v>2.7851467919586739</v>
      </c>
      <c r="AP44" s="178">
        <f t="shared" si="17"/>
        <v>3.0301524973150222</v>
      </c>
      <c r="AQ44" s="178">
        <f t="shared" si="17"/>
        <v>2.780462352921067</v>
      </c>
      <c r="AR44" s="178">
        <f t="shared" si="17"/>
        <v>2.9026066648287019</v>
      </c>
      <c r="AS44" s="178"/>
      <c r="AT44" s="337"/>
      <c r="AW44" s="123"/>
    </row>
    <row r="45" spans="1:49" ht="20.100000000000001" customHeight="1" thickBot="1" x14ac:dyDescent="0.3">
      <c r="A45" s="140" t="s">
        <v>89</v>
      </c>
      <c r="B45" s="228">
        <f>SUM(B38:B40)</f>
        <v>427021.0799999999</v>
      </c>
      <c r="C45" s="176">
        <f>SUM(C38:C40)</f>
        <v>480037.80000000005</v>
      </c>
      <c r="D45" s="176">
        <f>IF(D40="","",SUM(D38:D40))</f>
        <v>581834.22999999986</v>
      </c>
      <c r="E45" s="176">
        <f t="shared" ref="E45:N45" si="35">IF(E40="","",SUM(E38:E40))</f>
        <v>407657.96999999974</v>
      </c>
      <c r="F45" s="176">
        <f t="shared" si="35"/>
        <v>389896.20999999979</v>
      </c>
      <c r="G45" s="176">
        <f t="shared" si="35"/>
        <v>414494.53</v>
      </c>
      <c r="H45" s="176">
        <f t="shared" si="35"/>
        <v>445352.96000000014</v>
      </c>
      <c r="I45" s="176">
        <f t="shared" si="35"/>
        <v>520911.64999999973</v>
      </c>
      <c r="J45" s="176">
        <f t="shared" si="35"/>
        <v>447178.6</v>
      </c>
      <c r="K45" s="176">
        <f t="shared" si="35"/>
        <v>436294.14999999967</v>
      </c>
      <c r="L45" s="176">
        <f t="shared" si="35"/>
        <v>375280.25999999972</v>
      </c>
      <c r="M45" s="176">
        <f t="shared" si="35"/>
        <v>398681.57999999984</v>
      </c>
      <c r="N45" s="141" t="str">
        <f t="shared" si="35"/>
        <v/>
      </c>
      <c r="O45" s="349" t="str">
        <f t="shared" si="19"/>
        <v/>
      </c>
      <c r="Q45" s="128" t="s">
        <v>89</v>
      </c>
      <c r="R45" s="26">
        <f>SUM(R38:R40)</f>
        <v>125441.85800000001</v>
      </c>
      <c r="S45" s="176">
        <f>SUM(S38:S40)</f>
        <v>126865.47399999999</v>
      </c>
      <c r="T45" s="176">
        <f>IF(T40="","",SUM(T38:T40))</f>
        <v>137614.27400000003</v>
      </c>
      <c r="U45" s="176">
        <f t="shared" ref="U45:AD45" si="36">IF(U40="","",SUM(U38:U40))</f>
        <v>133283.21699999986</v>
      </c>
      <c r="V45" s="176">
        <f t="shared" si="36"/>
        <v>129217.92900000005</v>
      </c>
      <c r="W45" s="176">
        <f t="shared" si="36"/>
        <v>138507.0309999999</v>
      </c>
      <c r="X45" s="176">
        <f t="shared" si="36"/>
        <v>139017.64100000003</v>
      </c>
      <c r="Y45" s="176">
        <f t="shared" si="36"/>
        <v>147745.076</v>
      </c>
      <c r="Z45" s="176">
        <f t="shared" si="36"/>
        <v>144201.65400000001</v>
      </c>
      <c r="AA45" s="176">
        <f t="shared" si="36"/>
        <v>140364.57099999997</v>
      </c>
      <c r="AB45" s="176">
        <f t="shared" si="36"/>
        <v>116333.356</v>
      </c>
      <c r="AC45" s="176">
        <f t="shared" si="36"/>
        <v>120623.04700000005</v>
      </c>
      <c r="AD45" s="176" t="str">
        <f t="shared" si="36"/>
        <v/>
      </c>
      <c r="AE45" s="349" t="str">
        <f t="shared" si="20"/>
        <v/>
      </c>
      <c r="AG45" s="232">
        <f t="shared" ref="AG45:AH45" si="37">(R45/B45)*10</f>
        <v>2.9376034082439215</v>
      </c>
      <c r="AH45" s="179">
        <f t="shared" si="37"/>
        <v>2.642822586054681</v>
      </c>
      <c r="AI45" s="179">
        <f t="shared" ref="AI45:AQ45" si="38">IF(T40="","",(T45/D45)*10)</f>
        <v>2.3651800960558829</v>
      </c>
      <c r="AJ45" s="179">
        <f t="shared" si="38"/>
        <v>3.2694863539648189</v>
      </c>
      <c r="AK45" s="179">
        <f t="shared" si="38"/>
        <v>3.3141622228130947</v>
      </c>
      <c r="AL45" s="179">
        <f t="shared" si="38"/>
        <v>3.3415888745262787</v>
      </c>
      <c r="AM45" s="179">
        <f t="shared" si="38"/>
        <v>3.1215160442629593</v>
      </c>
      <c r="AN45" s="179">
        <f t="shared" si="38"/>
        <v>2.8362789736032989</v>
      </c>
      <c r="AO45" s="179">
        <f t="shared" si="38"/>
        <v>3.2246993483140747</v>
      </c>
      <c r="AP45" s="179">
        <f t="shared" si="38"/>
        <v>3.2172003910664415</v>
      </c>
      <c r="AQ45" s="179">
        <f t="shared" si="38"/>
        <v>3.0999060808580792</v>
      </c>
      <c r="AR45" s="179">
        <f>IF(AC40="","",(AC45/M45)*10)</f>
        <v>3.0255485342463051</v>
      </c>
      <c r="AS45" s="179" t="str">
        <f>IF(AD40="","",(AD45/N45)*10)</f>
        <v/>
      </c>
      <c r="AT45" s="349"/>
      <c r="AW45" s="123"/>
    </row>
    <row r="46" spans="1:49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W46" s="123"/>
    </row>
    <row r="47" spans="1:49" ht="15.75" thickBot="1" x14ac:dyDescent="0.3">
      <c r="O47" s="125" t="s">
        <v>1</v>
      </c>
      <c r="AE47" s="401">
        <v>1000</v>
      </c>
      <c r="AT47" s="401" t="s">
        <v>48</v>
      </c>
      <c r="AW47" s="123"/>
    </row>
    <row r="48" spans="1:49" ht="20.100000000000001" customHeight="1" x14ac:dyDescent="0.25">
      <c r="A48" s="436" t="s">
        <v>15</v>
      </c>
      <c r="B48" s="438" t="s">
        <v>73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3"/>
      <c r="O48" s="434" t="s">
        <v>132</v>
      </c>
      <c r="Q48" s="439" t="s">
        <v>3</v>
      </c>
      <c r="R48" s="431" t="s">
        <v>73</v>
      </c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3"/>
      <c r="AE48" s="434" t="s">
        <v>132</v>
      </c>
      <c r="AG48" s="431" t="s">
        <v>73</v>
      </c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3"/>
      <c r="AT48" s="434" t="str">
        <f>AE48</f>
        <v>D       2022/2021</v>
      </c>
      <c r="AW48" s="123"/>
    </row>
    <row r="49" spans="1:49" ht="20.100000000000001" customHeight="1" thickBot="1" x14ac:dyDescent="0.3">
      <c r="A49" s="437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330">
        <v>2019</v>
      </c>
      <c r="L49" s="330">
        <v>2020</v>
      </c>
      <c r="M49" s="330">
        <v>2021</v>
      </c>
      <c r="N49" s="151">
        <v>2022</v>
      </c>
      <c r="O49" s="435"/>
      <c r="Q49" s="440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35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2017</v>
      </c>
      <c r="AN49" s="153">
        <v>2017</v>
      </c>
      <c r="AO49" s="153">
        <v>2018</v>
      </c>
      <c r="AP49" s="153">
        <v>2019</v>
      </c>
      <c r="AQ49" s="153">
        <v>2020</v>
      </c>
      <c r="AR49" s="153">
        <v>2021</v>
      </c>
      <c r="AS49" s="151">
        <v>2022</v>
      </c>
      <c r="AT49" s="435"/>
      <c r="AW49" s="123"/>
    </row>
    <row r="50" spans="1:49" ht="3" customHeight="1" thickBot="1" x14ac:dyDescent="0.3">
      <c r="A50" s="403" t="s">
        <v>91</v>
      </c>
      <c r="B50" s="402"/>
      <c r="C50" s="402"/>
      <c r="D50" s="402"/>
      <c r="E50" s="402"/>
      <c r="F50" s="402"/>
      <c r="G50" s="402"/>
      <c r="H50" s="402"/>
      <c r="I50" s="402"/>
      <c r="J50" s="408"/>
      <c r="K50" s="402"/>
      <c r="L50" s="402"/>
      <c r="M50" s="402"/>
      <c r="N50" s="402"/>
      <c r="O50" s="404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4"/>
      <c r="AW50" s="123"/>
    </row>
    <row r="51" spans="1:49" ht="20.100000000000001" customHeight="1" x14ac:dyDescent="0.25">
      <c r="A51" s="138" t="s">
        <v>74</v>
      </c>
      <c r="B51" s="133">
        <v>77038.130000000048</v>
      </c>
      <c r="C51" s="174">
        <v>75617.27</v>
      </c>
      <c r="D51" s="174">
        <v>113844.10000000002</v>
      </c>
      <c r="E51" s="174">
        <v>93610.949999999983</v>
      </c>
      <c r="F51" s="174">
        <v>94388.039999999921</v>
      </c>
      <c r="G51" s="174">
        <v>91436.9399999999</v>
      </c>
      <c r="H51" s="174">
        <v>70145.979999999967</v>
      </c>
      <c r="I51" s="174">
        <v>96670.400000000038</v>
      </c>
      <c r="J51" s="174">
        <v>86690.71</v>
      </c>
      <c r="K51" s="242">
        <v>102746.46999999988</v>
      </c>
      <c r="L51" s="242">
        <v>136996.50000000012</v>
      </c>
      <c r="M51" s="242">
        <v>121653.88999999998</v>
      </c>
      <c r="N51" s="130">
        <v>128682.0999999998</v>
      </c>
      <c r="O51" s="407">
        <f>IF(N51="","",(N51-M51)/M51)</f>
        <v>5.777217645896747E-2</v>
      </c>
      <c r="Q51" s="127" t="s">
        <v>74</v>
      </c>
      <c r="R51" s="133">
        <v>14178.058999999999</v>
      </c>
      <c r="S51" s="174">
        <v>16344.844999999999</v>
      </c>
      <c r="T51" s="174">
        <v>18481.169000000002</v>
      </c>
      <c r="U51" s="174">
        <v>20000.632999999987</v>
      </c>
      <c r="V51" s="174">
        <v>18045.733999999989</v>
      </c>
      <c r="W51" s="174">
        <v>19063.57499999999</v>
      </c>
      <c r="X51" s="174">
        <v>17884.870999999992</v>
      </c>
      <c r="Y51" s="174">
        <v>22256.164000000001</v>
      </c>
      <c r="Z51" s="174">
        <v>22751.996999999999</v>
      </c>
      <c r="AA51" s="174">
        <v>25859.545000000013</v>
      </c>
      <c r="AB51" s="174">
        <v>35304.031000000017</v>
      </c>
      <c r="AC51" s="174">
        <v>29868.909000000007</v>
      </c>
      <c r="AD51" s="130">
        <v>35729.299999999981</v>
      </c>
      <c r="AE51" s="407">
        <f>IF(AD51="","",(AD51-AC51)/AC51)</f>
        <v>0.19620371805344389</v>
      </c>
      <c r="AG51" s="229">
        <f t="shared" ref="AG51:AS66" si="39">(R51/B51)*10</f>
        <v>1.8403950095881081</v>
      </c>
      <c r="AH51" s="177">
        <f t="shared" si="39"/>
        <v>2.1615227579625658</v>
      </c>
      <c r="AI51" s="177">
        <f t="shared" si="39"/>
        <v>1.6233752122420044</v>
      </c>
      <c r="AJ51" s="177">
        <f t="shared" si="39"/>
        <v>2.1365698136809841</v>
      </c>
      <c r="AK51" s="177">
        <f t="shared" si="39"/>
        <v>1.9118665881821473</v>
      </c>
      <c r="AL51" s="177">
        <f t="shared" si="39"/>
        <v>2.084887683249244</v>
      </c>
      <c r="AM51" s="177">
        <f t="shared" si="39"/>
        <v>2.5496644283820684</v>
      </c>
      <c r="AN51" s="177">
        <f t="shared" si="39"/>
        <v>2.3022728777371348</v>
      </c>
      <c r="AO51" s="177">
        <f t="shared" si="39"/>
        <v>2.6245023255663726</v>
      </c>
      <c r="AP51" s="177">
        <f t="shared" si="39"/>
        <v>2.5168305052232003</v>
      </c>
      <c r="AQ51" s="177">
        <f t="shared" si="39"/>
        <v>2.5770024051709339</v>
      </c>
      <c r="AR51" s="177">
        <f t="shared" si="39"/>
        <v>2.4552366554000047</v>
      </c>
      <c r="AS51" s="177">
        <f t="shared" si="39"/>
        <v>2.7765555582322667</v>
      </c>
      <c r="AT51" s="407">
        <f t="shared" ref="AT51" si="40">IF(AS51="","",(AS51-AR51)/AR51)</f>
        <v>0.13087084787755954</v>
      </c>
      <c r="AW51" s="123"/>
    </row>
    <row r="52" spans="1:49" ht="20.100000000000001" customHeight="1" x14ac:dyDescent="0.25">
      <c r="A52" s="139" t="s">
        <v>75</v>
      </c>
      <c r="B52" s="135">
        <v>72819.339999999982</v>
      </c>
      <c r="C52" s="175">
        <v>87274.840000000011</v>
      </c>
      <c r="D52" s="175">
        <v>101727.20000000001</v>
      </c>
      <c r="E52" s="175">
        <v>110658.78999999996</v>
      </c>
      <c r="F52" s="175">
        <v>109991.49999999996</v>
      </c>
      <c r="G52" s="175">
        <v>92866.790000000066</v>
      </c>
      <c r="H52" s="175">
        <v>72567.640000000072</v>
      </c>
      <c r="I52" s="175">
        <v>85040.37</v>
      </c>
      <c r="J52" s="175">
        <v>97721.83</v>
      </c>
      <c r="K52" s="240">
        <v>111683.34999999996</v>
      </c>
      <c r="L52" s="240">
        <v>113066.83</v>
      </c>
      <c r="M52" s="240">
        <v>124588.11999999995</v>
      </c>
      <c r="N52" s="137">
        <v>139390.46999999994</v>
      </c>
      <c r="O52" s="337">
        <f t="shared" ref="O52:O67" si="41">IF(N52="","",(N52-M52)/M52)</f>
        <v>0.11881028464030115</v>
      </c>
      <c r="Q52" s="127" t="s">
        <v>75</v>
      </c>
      <c r="R52" s="135">
        <v>14439.179</v>
      </c>
      <c r="S52" s="175">
        <v>17444.693999999992</v>
      </c>
      <c r="T52" s="175">
        <v>20090.994000000017</v>
      </c>
      <c r="U52" s="175">
        <v>22514.599000000009</v>
      </c>
      <c r="V52" s="175">
        <v>22065.344000000008</v>
      </c>
      <c r="W52" s="175">
        <v>19101.218999999997</v>
      </c>
      <c r="X52" s="175">
        <v>19254.929999999989</v>
      </c>
      <c r="Y52" s="175">
        <v>22517.317999999988</v>
      </c>
      <c r="Z52" s="175">
        <v>25713.953000000001</v>
      </c>
      <c r="AA52" s="175">
        <v>28323.108</v>
      </c>
      <c r="AB52" s="175">
        <v>28077.08600000001</v>
      </c>
      <c r="AC52" s="175">
        <v>31625.220999999987</v>
      </c>
      <c r="AD52" s="137">
        <v>37736.952000000019</v>
      </c>
      <c r="AE52" s="337">
        <f t="shared" ref="AE52:AE67" si="42">IF(AD52="","",(AD52-AC52)/AC52)</f>
        <v>0.19325496571233558</v>
      </c>
      <c r="AG52" s="230">
        <f t="shared" si="39"/>
        <v>1.9828769390109828</v>
      </c>
      <c r="AH52" s="178">
        <f t="shared" si="39"/>
        <v>1.9988227993313985</v>
      </c>
      <c r="AI52" s="178">
        <f t="shared" si="39"/>
        <v>1.9749874173279136</v>
      </c>
      <c r="AJ52" s="178">
        <f t="shared" si="39"/>
        <v>2.0345965286625685</v>
      </c>
      <c r="AK52" s="178">
        <f t="shared" si="39"/>
        <v>2.0060953800975545</v>
      </c>
      <c r="AL52" s="178">
        <f t="shared" si="39"/>
        <v>2.0568406639230217</v>
      </c>
      <c r="AM52" s="178">
        <f t="shared" si="39"/>
        <v>2.6533769046368283</v>
      </c>
      <c r="AN52" s="178">
        <f t="shared" si="39"/>
        <v>2.647838667682183</v>
      </c>
      <c r="AO52" s="178">
        <f t="shared" si="39"/>
        <v>2.631341738074287</v>
      </c>
      <c r="AP52" s="178">
        <f t="shared" si="39"/>
        <v>2.536018842558001</v>
      </c>
      <c r="AQ52" s="178">
        <f t="shared" si="39"/>
        <v>2.4832292547690611</v>
      </c>
      <c r="AR52" s="178">
        <f t="shared" si="39"/>
        <v>2.5383817493995413</v>
      </c>
      <c r="AS52" s="178">
        <f t="shared" ref="AS52" si="43">(AD52/N52)*10</f>
        <v>2.70728350367138</v>
      </c>
      <c r="AT52" s="337">
        <f t="shared" ref="AT52" si="44">IF(AS52="","",(AS52-AR52)/AR52)</f>
        <v>6.65391461752326E-2</v>
      </c>
      <c r="AW52" s="123"/>
    </row>
    <row r="53" spans="1:49" ht="20.100000000000001" customHeight="1" x14ac:dyDescent="0.25">
      <c r="A53" s="139" t="s">
        <v>76</v>
      </c>
      <c r="B53" s="135">
        <v>84633.959999999977</v>
      </c>
      <c r="C53" s="175">
        <v>105231.42000000006</v>
      </c>
      <c r="D53" s="175">
        <v>125552.12000000001</v>
      </c>
      <c r="E53" s="175">
        <v>103316.65999999999</v>
      </c>
      <c r="F53" s="175">
        <v>107623.27999999997</v>
      </c>
      <c r="G53" s="175">
        <v>129782.01999999996</v>
      </c>
      <c r="H53" s="175">
        <v>82471.939999999886</v>
      </c>
      <c r="I53" s="175">
        <v>109657.74999999996</v>
      </c>
      <c r="J53" s="175">
        <v>106502.67</v>
      </c>
      <c r="K53" s="240">
        <v>100151.61999999988</v>
      </c>
      <c r="L53" s="240">
        <v>137560.88999999996</v>
      </c>
      <c r="M53" s="240">
        <v>160508.8499999998</v>
      </c>
      <c r="N53" s="137">
        <v>144972.08000000005</v>
      </c>
      <c r="O53" s="337">
        <f t="shared" si="41"/>
        <v>-9.6796967893046246E-2</v>
      </c>
      <c r="Q53" s="127" t="s">
        <v>76</v>
      </c>
      <c r="R53" s="135">
        <v>16992.152000000002</v>
      </c>
      <c r="S53" s="175">
        <v>19273.382000000009</v>
      </c>
      <c r="T53" s="175">
        <v>22749.488000000016</v>
      </c>
      <c r="U53" s="175">
        <v>20836.083999999995</v>
      </c>
      <c r="V53" s="175">
        <v>21337.534000000003</v>
      </c>
      <c r="W53" s="175">
        <v>27425.90399999998</v>
      </c>
      <c r="X53" s="175">
        <v>21464.642000000003</v>
      </c>
      <c r="Y53" s="175">
        <v>29322.409999999974</v>
      </c>
      <c r="Z53" s="175">
        <v>27877.649000000001</v>
      </c>
      <c r="AA53" s="175">
        <v>26138.823000000029</v>
      </c>
      <c r="AB53" s="175">
        <v>35987.321000000011</v>
      </c>
      <c r="AC53" s="175">
        <v>45551.675999999985</v>
      </c>
      <c r="AD53" s="137">
        <v>41433.377000000044</v>
      </c>
      <c r="AE53" s="337">
        <f t="shared" si="42"/>
        <v>-9.0409384717259192E-2</v>
      </c>
      <c r="AG53" s="230">
        <f t="shared" si="39"/>
        <v>2.0077226683000542</v>
      </c>
      <c r="AH53" s="178">
        <f t="shared" si="39"/>
        <v>1.8315235126543004</v>
      </c>
      <c r="AI53" s="178">
        <f t="shared" si="39"/>
        <v>1.8119557041330736</v>
      </c>
      <c r="AJ53" s="178">
        <f t="shared" si="39"/>
        <v>2.0167206334389824</v>
      </c>
      <c r="AK53" s="178">
        <f t="shared" si="39"/>
        <v>1.9826132412987234</v>
      </c>
      <c r="AL53" s="178">
        <f t="shared" si="39"/>
        <v>2.113228319300315</v>
      </c>
      <c r="AM53" s="178">
        <f t="shared" si="39"/>
        <v>2.602660007755369</v>
      </c>
      <c r="AN53" s="178">
        <f t="shared" si="39"/>
        <v>2.6739934021991134</v>
      </c>
      <c r="AO53" s="178">
        <f t="shared" si="39"/>
        <v>2.617554001228326</v>
      </c>
      <c r="AP53" s="178">
        <f t="shared" si="39"/>
        <v>2.609925131515602</v>
      </c>
      <c r="AQ53" s="178">
        <f t="shared" si="39"/>
        <v>2.6161012043466729</v>
      </c>
      <c r="AR53" s="178">
        <f t="shared" si="39"/>
        <v>2.8379541688822791</v>
      </c>
      <c r="AS53" s="178">
        <f t="shared" ref="AS53" si="45">(AD53/N53)*10</f>
        <v>2.8580245934251636</v>
      </c>
      <c r="AT53" s="337">
        <f t="shared" ref="AT53" si="46">IF(AS53="","",(AS53-AR53)/AR53)</f>
        <v>7.0721454077565743E-3</v>
      </c>
      <c r="AW53" s="123"/>
    </row>
    <row r="54" spans="1:49" ht="20.100000000000001" customHeight="1" x14ac:dyDescent="0.25">
      <c r="A54" s="139" t="s">
        <v>77</v>
      </c>
      <c r="B54" s="135">
        <v>86281.630000000092</v>
      </c>
      <c r="C54" s="175">
        <v>90571.82</v>
      </c>
      <c r="D54" s="175">
        <v>114496.53999999998</v>
      </c>
      <c r="E54" s="175">
        <v>127144.32000000001</v>
      </c>
      <c r="F54" s="175">
        <v>101418.98</v>
      </c>
      <c r="G54" s="175">
        <v>138312.82000000012</v>
      </c>
      <c r="H54" s="175">
        <v>88569.839999999909</v>
      </c>
      <c r="I54" s="175">
        <v>90108.859999999855</v>
      </c>
      <c r="J54" s="175">
        <v>116074.35</v>
      </c>
      <c r="K54" s="240">
        <v>110198.37999999993</v>
      </c>
      <c r="L54" s="240">
        <v>117688.19999999992</v>
      </c>
      <c r="M54" s="240">
        <v>152839.19999999987</v>
      </c>
      <c r="N54" s="137"/>
      <c r="O54" s="337" t="str">
        <f t="shared" si="41"/>
        <v/>
      </c>
      <c r="Q54" s="127" t="s">
        <v>77</v>
      </c>
      <c r="R54" s="135">
        <v>16453.240000000009</v>
      </c>
      <c r="S54" s="175">
        <v>17348.706999999995</v>
      </c>
      <c r="T54" s="175">
        <v>21481.076000000001</v>
      </c>
      <c r="U54" s="175">
        <v>23047.187999999995</v>
      </c>
      <c r="V54" s="175">
        <v>22346.683000000005</v>
      </c>
      <c r="W54" s="175">
        <v>26898.605999999982</v>
      </c>
      <c r="X54" s="175">
        <v>21576.277000000009</v>
      </c>
      <c r="Y54" s="175">
        <v>21389.478000000017</v>
      </c>
      <c r="Z54" s="175">
        <v>27604.588</v>
      </c>
      <c r="AA54" s="175">
        <v>27317.737999999994</v>
      </c>
      <c r="AB54" s="175">
        <v>32348.051999999996</v>
      </c>
      <c r="AC54" s="175">
        <v>41483.519999999982</v>
      </c>
      <c r="AD54" s="137"/>
      <c r="AE54" s="337" t="str">
        <f t="shared" si="42"/>
        <v/>
      </c>
      <c r="AG54" s="230">
        <f t="shared" si="39"/>
        <v>1.9069227134443323</v>
      </c>
      <c r="AH54" s="178">
        <f t="shared" si="39"/>
        <v>1.915464103514757</v>
      </c>
      <c r="AI54" s="178">
        <f t="shared" si="39"/>
        <v>1.8761332001822941</v>
      </c>
      <c r="AJ54" s="178">
        <f t="shared" si="39"/>
        <v>1.8126793237794652</v>
      </c>
      <c r="AK54" s="178">
        <f t="shared" si="39"/>
        <v>2.2034024597762674</v>
      </c>
      <c r="AL54" s="178">
        <f t="shared" si="39"/>
        <v>1.9447659298682476</v>
      </c>
      <c r="AM54" s="178">
        <f t="shared" si="39"/>
        <v>2.43607496637682</v>
      </c>
      <c r="AN54" s="178">
        <f t="shared" si="39"/>
        <v>2.3737374992869791</v>
      </c>
      <c r="AO54" s="178">
        <f t="shared" si="39"/>
        <v>2.3781815706915439</v>
      </c>
      <c r="AP54" s="178">
        <f t="shared" si="39"/>
        <v>2.4789600355286541</v>
      </c>
      <c r="AQ54" s="178">
        <f t="shared" si="39"/>
        <v>2.7486232264577093</v>
      </c>
      <c r="AR54" s="178">
        <f t="shared" si="39"/>
        <v>2.7141937408727617</v>
      </c>
      <c r="AS54" s="178"/>
      <c r="AT54" s="337"/>
      <c r="AW54" s="123"/>
    </row>
    <row r="55" spans="1:49" ht="20.100000000000001" customHeight="1" x14ac:dyDescent="0.25">
      <c r="A55" s="139" t="s">
        <v>78</v>
      </c>
      <c r="B55" s="135">
        <v>103881.57000000004</v>
      </c>
      <c r="C55" s="175">
        <v>116719.58999999998</v>
      </c>
      <c r="D55" s="175">
        <v>131645.18999999994</v>
      </c>
      <c r="E55" s="175">
        <v>124200.61000000002</v>
      </c>
      <c r="F55" s="175">
        <v>115003.54999999996</v>
      </c>
      <c r="G55" s="175">
        <v>101873.18999999994</v>
      </c>
      <c r="H55" s="175">
        <v>98498.06999999992</v>
      </c>
      <c r="I55" s="175">
        <v>125707.18999999987</v>
      </c>
      <c r="J55" s="175">
        <v>118085.03</v>
      </c>
      <c r="K55" s="240">
        <v>138059.79999999987</v>
      </c>
      <c r="L55" s="240">
        <v>116199.34999999993</v>
      </c>
      <c r="M55" s="240">
        <v>158667.07999999999</v>
      </c>
      <c r="N55" s="137"/>
      <c r="O55" s="337" t="str">
        <f t="shared" si="41"/>
        <v/>
      </c>
      <c r="Q55" s="127" t="s">
        <v>78</v>
      </c>
      <c r="R55" s="135">
        <v>18200.404999999999</v>
      </c>
      <c r="S55" s="175">
        <v>20446.271000000008</v>
      </c>
      <c r="T55" s="175">
        <v>22726.202999999998</v>
      </c>
      <c r="U55" s="175">
        <v>24859.089999999986</v>
      </c>
      <c r="V55" s="175">
        <v>23995.31</v>
      </c>
      <c r="W55" s="175">
        <v>23727.782000000003</v>
      </c>
      <c r="X55" s="175">
        <v>22966.652000000002</v>
      </c>
      <c r="Y55" s="175">
        <v>30743.068000000036</v>
      </c>
      <c r="Z55" s="175">
        <v>29718.337</v>
      </c>
      <c r="AA55" s="175">
        <v>31960.788000000026</v>
      </c>
      <c r="AB55" s="175">
        <v>29316.248000000011</v>
      </c>
      <c r="AC55" s="175">
        <v>42079.479000000065</v>
      </c>
      <c r="AD55" s="137"/>
      <c r="AE55" s="337" t="str">
        <f t="shared" si="42"/>
        <v/>
      </c>
      <c r="AG55" s="230">
        <f t="shared" si="39"/>
        <v>1.7520340711061637</v>
      </c>
      <c r="AH55" s="178">
        <f t="shared" si="39"/>
        <v>1.7517428736684229</v>
      </c>
      <c r="AI55" s="178">
        <f t="shared" si="39"/>
        <v>1.726322321385233</v>
      </c>
      <c r="AJ55" s="178">
        <f t="shared" si="39"/>
        <v>2.0015272066699175</v>
      </c>
      <c r="AK55" s="178">
        <f t="shared" si="39"/>
        <v>2.0864842867894087</v>
      </c>
      <c r="AL55" s="178">
        <f t="shared" si="39"/>
        <v>2.3291488172697856</v>
      </c>
      <c r="AM55" s="178">
        <f t="shared" si="39"/>
        <v>2.331685483786639</v>
      </c>
      <c r="AN55" s="178">
        <f t="shared" si="39"/>
        <v>2.4456093561553693</v>
      </c>
      <c r="AO55" s="178">
        <f t="shared" si="39"/>
        <v>2.5166896261109475</v>
      </c>
      <c r="AP55" s="178">
        <f t="shared" si="39"/>
        <v>2.3149959655163963</v>
      </c>
      <c r="AQ55" s="178">
        <f t="shared" si="39"/>
        <v>2.5229270215366979</v>
      </c>
      <c r="AR55" s="178">
        <f t="shared" si="39"/>
        <v>2.6520610954711001</v>
      </c>
      <c r="AS55" s="178"/>
      <c r="AT55" s="337"/>
      <c r="AW55" s="123"/>
    </row>
    <row r="56" spans="1:49" ht="20.100000000000001" customHeight="1" x14ac:dyDescent="0.25">
      <c r="A56" s="139" t="s">
        <v>79</v>
      </c>
      <c r="B56" s="135">
        <v>80469.45</v>
      </c>
      <c r="C56" s="175">
        <v>123040.03000000013</v>
      </c>
      <c r="D56" s="175">
        <v>125120.51999999996</v>
      </c>
      <c r="E56" s="175">
        <v>89935.11</v>
      </c>
      <c r="F56" s="175">
        <v>114563.67999999995</v>
      </c>
      <c r="G56" s="175">
        <v>112203.61000000006</v>
      </c>
      <c r="H56" s="175">
        <v>84181.98000000001</v>
      </c>
      <c r="I56" s="175">
        <v>122243.79999999989</v>
      </c>
      <c r="J56" s="175">
        <v>107462.64</v>
      </c>
      <c r="K56" s="240">
        <v>99905.849999999889</v>
      </c>
      <c r="L56" s="240">
        <v>139118.61999999991</v>
      </c>
      <c r="M56" s="240">
        <v>143853.57999999996</v>
      </c>
      <c r="N56" s="137"/>
      <c r="O56" s="337" t="str">
        <f t="shared" si="41"/>
        <v/>
      </c>
      <c r="Q56" s="127" t="s">
        <v>79</v>
      </c>
      <c r="R56" s="135">
        <v>17415.862000000005</v>
      </c>
      <c r="S56" s="175">
        <v>20004.232999999982</v>
      </c>
      <c r="T56" s="175">
        <v>23077.424999999992</v>
      </c>
      <c r="U56" s="175">
        <v>20396.612000000005</v>
      </c>
      <c r="V56" s="175">
        <v>22655.134000000016</v>
      </c>
      <c r="W56" s="175">
        <v>25022.574999999983</v>
      </c>
      <c r="X56" s="175">
        <v>20750.199000000015</v>
      </c>
      <c r="Y56" s="175">
        <v>28108.851999999995</v>
      </c>
      <c r="Z56" s="175">
        <v>27267.624</v>
      </c>
      <c r="AA56" s="175">
        <v>25611.110000000004</v>
      </c>
      <c r="AB56" s="175">
        <v>32107.317999999985</v>
      </c>
      <c r="AC56" s="175">
        <v>37813.970000000023</v>
      </c>
      <c r="AD56" s="137"/>
      <c r="AE56" s="337" t="str">
        <f t="shared" si="42"/>
        <v/>
      </c>
      <c r="AG56" s="230">
        <f t="shared" si="39"/>
        <v>2.1642824699311363</v>
      </c>
      <c r="AH56" s="178">
        <f t="shared" si="39"/>
        <v>1.6258312843389231</v>
      </c>
      <c r="AI56" s="178">
        <f t="shared" si="39"/>
        <v>1.8444156881700937</v>
      </c>
      <c r="AJ56" s="178">
        <f t="shared" si="39"/>
        <v>2.2679253964330508</v>
      </c>
      <c r="AK56" s="178">
        <f t="shared" si="39"/>
        <v>1.9775145141985686</v>
      </c>
      <c r="AL56" s="178">
        <f t="shared" si="39"/>
        <v>2.2301042720461464</v>
      </c>
      <c r="AM56" s="178">
        <f t="shared" si="39"/>
        <v>2.4649217088977964</v>
      </c>
      <c r="AN56" s="178">
        <f t="shared" si="39"/>
        <v>2.2994092133916011</v>
      </c>
      <c r="AO56" s="178">
        <f t="shared" si="39"/>
        <v>2.5374049995421668</v>
      </c>
      <c r="AP56" s="178">
        <f t="shared" si="39"/>
        <v>2.5635245583717103</v>
      </c>
      <c r="AQ56" s="178">
        <f t="shared" si="39"/>
        <v>2.3079094660369694</v>
      </c>
      <c r="AR56" s="178">
        <f t="shared" si="39"/>
        <v>2.6286429576518033</v>
      </c>
      <c r="AS56" s="178"/>
      <c r="AT56" s="337"/>
      <c r="AW56" s="123"/>
    </row>
    <row r="57" spans="1:49" ht="20.100000000000001" customHeight="1" x14ac:dyDescent="0.25">
      <c r="A57" s="139" t="s">
        <v>80</v>
      </c>
      <c r="B57" s="135">
        <v>121245.22000000007</v>
      </c>
      <c r="C57" s="175">
        <v>148123.03999999998</v>
      </c>
      <c r="D57" s="175">
        <v>145034.51999999987</v>
      </c>
      <c r="E57" s="175">
        <v>118029.58</v>
      </c>
      <c r="F57" s="175">
        <v>152352.9499999999</v>
      </c>
      <c r="G57" s="175">
        <v>143202.34999999995</v>
      </c>
      <c r="H57" s="175">
        <v>113759.98999999999</v>
      </c>
      <c r="I57" s="175">
        <v>109766.18999999993</v>
      </c>
      <c r="J57" s="175">
        <v>119696.71</v>
      </c>
      <c r="K57" s="240">
        <v>134141.46999999994</v>
      </c>
      <c r="L57" s="240">
        <v>184285.92000000013</v>
      </c>
      <c r="M57" s="240">
        <v>166011.85000000006</v>
      </c>
      <c r="N57" s="137"/>
      <c r="O57" s="337" t="str">
        <f t="shared" si="41"/>
        <v/>
      </c>
      <c r="Q57" s="127" t="s">
        <v>80</v>
      </c>
      <c r="R57" s="135">
        <v>21585.097000000031</v>
      </c>
      <c r="S57" s="175">
        <v>27388.943999999978</v>
      </c>
      <c r="T57" s="175">
        <v>30041.980000000014</v>
      </c>
      <c r="U57" s="175">
        <v>31158.237999999987</v>
      </c>
      <c r="V57" s="175">
        <v>32854.051000000014</v>
      </c>
      <c r="W57" s="175">
        <v>32382.404999999973</v>
      </c>
      <c r="X57" s="175">
        <v>26168.737000000016</v>
      </c>
      <c r="Y57" s="175">
        <v>29583.368000000006</v>
      </c>
      <c r="Z57" s="175">
        <v>33476.61</v>
      </c>
      <c r="AA57" s="175">
        <v>36683.536999999989</v>
      </c>
      <c r="AB57" s="175">
        <v>47305.887999999992</v>
      </c>
      <c r="AC57" s="175">
        <v>47712.990000000027</v>
      </c>
      <c r="AD57" s="137"/>
      <c r="AE57" s="337" t="str">
        <f t="shared" si="42"/>
        <v/>
      </c>
      <c r="AG57" s="230">
        <f t="shared" si="39"/>
        <v>1.78028436914874</v>
      </c>
      <c r="AH57" s="178">
        <f t="shared" si="39"/>
        <v>1.8490670998920886</v>
      </c>
      <c r="AI57" s="178">
        <f t="shared" si="39"/>
        <v>2.0713675613226452</v>
      </c>
      <c r="AJ57" s="178">
        <f t="shared" si="39"/>
        <v>2.6398668876056313</v>
      </c>
      <c r="AK57" s="178">
        <f t="shared" si="39"/>
        <v>2.1564433770399614</v>
      </c>
      <c r="AL57" s="178">
        <f t="shared" si="39"/>
        <v>2.2613040218962874</v>
      </c>
      <c r="AM57" s="178">
        <f t="shared" si="39"/>
        <v>2.3003462816760107</v>
      </c>
      <c r="AN57" s="178">
        <f t="shared" si="39"/>
        <v>2.695125703096739</v>
      </c>
      <c r="AO57" s="178">
        <f t="shared" si="39"/>
        <v>2.7967861439132284</v>
      </c>
      <c r="AP57" s="178">
        <f t="shared" si="39"/>
        <v>2.7346902490333531</v>
      </c>
      <c r="AQ57" s="178">
        <f t="shared" si="39"/>
        <v>2.5669833050728972</v>
      </c>
      <c r="AR57" s="178">
        <f t="shared" si="39"/>
        <v>2.8740713388833394</v>
      </c>
      <c r="AS57" s="178"/>
      <c r="AT57" s="337"/>
      <c r="AW57" s="123"/>
    </row>
    <row r="58" spans="1:49" ht="20.100000000000001" customHeight="1" x14ac:dyDescent="0.25">
      <c r="A58" s="139" t="s">
        <v>81</v>
      </c>
      <c r="B58" s="135">
        <v>103944.79999999996</v>
      </c>
      <c r="C58" s="175">
        <v>126697.19000000006</v>
      </c>
      <c r="D58" s="175">
        <v>128779.38999999998</v>
      </c>
      <c r="E58" s="175">
        <v>107220.34000000003</v>
      </c>
      <c r="F58" s="175">
        <v>93191.830000000045</v>
      </c>
      <c r="G58" s="175">
        <v>109094.74000000005</v>
      </c>
      <c r="H58" s="175">
        <v>96182.719999999987</v>
      </c>
      <c r="I58" s="175">
        <v>105906.66999999993</v>
      </c>
      <c r="J58" s="175">
        <v>100874.44</v>
      </c>
      <c r="K58" s="240">
        <v>95104.369999999879</v>
      </c>
      <c r="L58" s="240">
        <v>125189.41999999995</v>
      </c>
      <c r="M58" s="240">
        <v>143656.6999999999</v>
      </c>
      <c r="N58" s="137"/>
      <c r="O58" s="337" t="str">
        <f t="shared" si="41"/>
        <v/>
      </c>
      <c r="Q58" s="127" t="s">
        <v>81</v>
      </c>
      <c r="R58" s="135">
        <v>17333.093000000012</v>
      </c>
      <c r="S58" s="175">
        <v>19429.269</v>
      </c>
      <c r="T58" s="175">
        <v>22173.393</v>
      </c>
      <c r="U58" s="175">
        <v>23485.576000000015</v>
      </c>
      <c r="V58" s="175">
        <v>20594.052000000025</v>
      </c>
      <c r="W58" s="175">
        <v>21320.543000000012</v>
      </c>
      <c r="X58" s="175">
        <v>22518.471000000009</v>
      </c>
      <c r="Y58" s="175">
        <v>23832.374000000018</v>
      </c>
      <c r="Z58" s="175">
        <v>25445.677</v>
      </c>
      <c r="AA58" s="175">
        <v>24566.240999999998</v>
      </c>
      <c r="AB58" s="175">
        <v>31984.679000000015</v>
      </c>
      <c r="AC58" s="175">
        <v>35306.603999999999</v>
      </c>
      <c r="AD58" s="137"/>
      <c r="AE58" s="337" t="str">
        <f t="shared" si="42"/>
        <v/>
      </c>
      <c r="AG58" s="230">
        <f t="shared" si="39"/>
        <v>1.6675286305808483</v>
      </c>
      <c r="AH58" s="178">
        <f t="shared" si="39"/>
        <v>1.5335201199016324</v>
      </c>
      <c r="AI58" s="178">
        <f t="shared" si="39"/>
        <v>1.7218122402971472</v>
      </c>
      <c r="AJ58" s="178">
        <f t="shared" si="39"/>
        <v>2.1904030522566904</v>
      </c>
      <c r="AK58" s="178">
        <f t="shared" si="39"/>
        <v>2.2098559498187784</v>
      </c>
      <c r="AL58" s="178">
        <f t="shared" si="39"/>
        <v>1.9543144793232015</v>
      </c>
      <c r="AM58" s="178">
        <f t="shared" si="39"/>
        <v>2.3412179443459293</v>
      </c>
      <c r="AN58" s="178">
        <f t="shared" si="39"/>
        <v>2.250318511572504</v>
      </c>
      <c r="AO58" s="178">
        <f t="shared" si="39"/>
        <v>2.5225098647387783</v>
      </c>
      <c r="AP58" s="178">
        <f t="shared" si="39"/>
        <v>2.5830822495328061</v>
      </c>
      <c r="AQ58" s="178">
        <f t="shared" si="39"/>
        <v>2.554902722610267</v>
      </c>
      <c r="AR58" s="178">
        <f t="shared" si="39"/>
        <v>2.4577067411405125</v>
      </c>
      <c r="AS58" s="178"/>
      <c r="AT58" s="337"/>
      <c r="AW58" s="123"/>
    </row>
    <row r="59" spans="1:49" ht="20.100000000000001" customHeight="1" x14ac:dyDescent="0.25">
      <c r="A59" s="139" t="s">
        <v>82</v>
      </c>
      <c r="B59" s="135">
        <v>137727.64000000004</v>
      </c>
      <c r="C59" s="175">
        <v>135396.7600000001</v>
      </c>
      <c r="D59" s="175">
        <v>128850.10999999991</v>
      </c>
      <c r="E59" s="175">
        <v>149577.98000000007</v>
      </c>
      <c r="F59" s="175">
        <v>166278.61999999994</v>
      </c>
      <c r="G59" s="175">
        <v>139990.40999999989</v>
      </c>
      <c r="H59" s="175">
        <v>114966.93999999992</v>
      </c>
      <c r="I59" s="175">
        <v>120221.59999999985</v>
      </c>
      <c r="J59" s="175">
        <v>102458.58</v>
      </c>
      <c r="K59" s="240">
        <v>130379.02000000002</v>
      </c>
      <c r="L59" s="240">
        <v>176086.6500000002</v>
      </c>
      <c r="M59" s="240">
        <v>153087.39999999994</v>
      </c>
      <c r="N59" s="137"/>
      <c r="O59" s="337" t="str">
        <f t="shared" si="41"/>
        <v/>
      </c>
      <c r="Q59" s="127" t="s">
        <v>82</v>
      </c>
      <c r="R59" s="135">
        <v>27788.44999999999</v>
      </c>
      <c r="S59" s="175">
        <v>28869.683000000026</v>
      </c>
      <c r="T59" s="175">
        <v>26669.555999999982</v>
      </c>
      <c r="U59" s="175">
        <v>36191.052999999971</v>
      </c>
      <c r="V59" s="175">
        <v>36827.313000000016</v>
      </c>
      <c r="W59" s="175">
        <v>34137.561000000023</v>
      </c>
      <c r="X59" s="175">
        <v>30078.559999999987</v>
      </c>
      <c r="Y59" s="175">
        <v>32961.33</v>
      </c>
      <c r="Z59" s="175">
        <v>30391.468000000001</v>
      </c>
      <c r="AA59" s="175">
        <v>34622.571999999993</v>
      </c>
      <c r="AB59" s="175">
        <v>49065.408999999992</v>
      </c>
      <c r="AC59" s="175">
        <v>50579.351999999977</v>
      </c>
      <c r="AD59" s="137"/>
      <c r="AE59" s="337" t="str">
        <f t="shared" si="42"/>
        <v/>
      </c>
      <c r="AG59" s="230">
        <f t="shared" si="39"/>
        <v>2.0176378539558204</v>
      </c>
      <c r="AH59" s="178">
        <f t="shared" si="39"/>
        <v>2.1322284964573752</v>
      </c>
      <c r="AI59" s="178">
        <f t="shared" si="39"/>
        <v>2.0698124355501131</v>
      </c>
      <c r="AJ59" s="178">
        <f t="shared" si="39"/>
        <v>2.4195441735474672</v>
      </c>
      <c r="AK59" s="178">
        <f t="shared" si="39"/>
        <v>2.2147954439362096</v>
      </c>
      <c r="AL59" s="178">
        <f t="shared" si="39"/>
        <v>2.4385642559372496</v>
      </c>
      <c r="AM59" s="178">
        <f t="shared" si="39"/>
        <v>2.6162790798815738</v>
      </c>
      <c r="AN59" s="178">
        <f t="shared" si="39"/>
        <v>2.741714467283753</v>
      </c>
      <c r="AO59" s="178">
        <f t="shared" si="39"/>
        <v>2.9662199105238427</v>
      </c>
      <c r="AP59" s="178">
        <f t="shared" si="39"/>
        <v>2.6555324622013563</v>
      </c>
      <c r="AQ59" s="178">
        <f t="shared" si="39"/>
        <v>2.786435485029668</v>
      </c>
      <c r="AR59" s="178">
        <f t="shared" si="39"/>
        <v>3.3039526440451663</v>
      </c>
      <c r="AS59" s="178"/>
      <c r="AT59" s="337"/>
      <c r="AW59" s="123"/>
    </row>
    <row r="60" spans="1:49" ht="20.100000000000001" customHeight="1" x14ac:dyDescent="0.25">
      <c r="A60" s="139" t="s">
        <v>83</v>
      </c>
      <c r="B60" s="135">
        <v>96321.399999999951</v>
      </c>
      <c r="C60" s="175">
        <v>139396.15999999995</v>
      </c>
      <c r="D60" s="175">
        <v>143871.70000000001</v>
      </c>
      <c r="E60" s="175">
        <v>165296.83000000013</v>
      </c>
      <c r="F60" s="175">
        <v>162972.80000000025</v>
      </c>
      <c r="G60" s="175">
        <v>134613.07000000015</v>
      </c>
      <c r="H60" s="175">
        <v>111063.55999999998</v>
      </c>
      <c r="I60" s="175">
        <v>140311.11000000004</v>
      </c>
      <c r="J60" s="175">
        <v>124944.51</v>
      </c>
      <c r="K60" s="240">
        <v>160061.01999999993</v>
      </c>
      <c r="L60" s="240">
        <v>197211.97000000015</v>
      </c>
      <c r="M60" s="240">
        <v>167078.75999999981</v>
      </c>
      <c r="N60" s="137"/>
      <c r="O60" s="337" t="str">
        <f t="shared" si="41"/>
        <v/>
      </c>
      <c r="Q60" s="127" t="s">
        <v>83</v>
      </c>
      <c r="R60" s="135">
        <v>22777.257000000005</v>
      </c>
      <c r="S60" s="175">
        <v>31524.350999999995</v>
      </c>
      <c r="T60" s="175">
        <v>36803.372000000003</v>
      </c>
      <c r="U60" s="175">
        <v>39015.558000000005</v>
      </c>
      <c r="V60" s="175">
        <v>41900.000000000029</v>
      </c>
      <c r="W60" s="175">
        <v>32669.316000000006</v>
      </c>
      <c r="X60" s="175">
        <v>30619.310999999994</v>
      </c>
      <c r="Y60" s="175">
        <v>36041.668000000012</v>
      </c>
      <c r="Z60" s="175">
        <v>37442.144</v>
      </c>
      <c r="AA60" s="175">
        <v>42329.99000000002</v>
      </c>
      <c r="AB60" s="175">
        <v>56468.258000000016</v>
      </c>
      <c r="AC60" s="175">
        <v>50422.207999999999</v>
      </c>
      <c r="AD60" s="137"/>
      <c r="AE60" s="337" t="str">
        <f t="shared" si="42"/>
        <v/>
      </c>
      <c r="AG60" s="230">
        <f t="shared" si="39"/>
        <v>2.3647140718469641</v>
      </c>
      <c r="AH60" s="178">
        <f t="shared" si="39"/>
        <v>2.2614935016861302</v>
      </c>
      <c r="AI60" s="178">
        <f t="shared" si="39"/>
        <v>2.5580688905462297</v>
      </c>
      <c r="AJ60" s="178">
        <f t="shared" si="39"/>
        <v>2.3603331049966276</v>
      </c>
      <c r="AK60" s="178">
        <f t="shared" si="39"/>
        <v>2.5709811698639262</v>
      </c>
      <c r="AL60" s="178">
        <f t="shared" si="39"/>
        <v>2.426905203187177</v>
      </c>
      <c r="AM60" s="178">
        <f t="shared" si="39"/>
        <v>2.7569178405590455</v>
      </c>
      <c r="AN60" s="178">
        <f t="shared" si="39"/>
        <v>2.568696662723287</v>
      </c>
      <c r="AO60" s="178">
        <f t="shared" si="39"/>
        <v>2.9967018158701015</v>
      </c>
      <c r="AP60" s="178">
        <f t="shared" si="39"/>
        <v>2.6446157846551293</v>
      </c>
      <c r="AQ60" s="178">
        <f t="shared" si="39"/>
        <v>2.8633281235413843</v>
      </c>
      <c r="AR60" s="178">
        <f t="shared" si="39"/>
        <v>3.0178706138350591</v>
      </c>
      <c r="AS60" s="178"/>
      <c r="AT60" s="337"/>
      <c r="AW60" s="123"/>
    </row>
    <row r="61" spans="1:49" ht="20.100000000000001" customHeight="1" x14ac:dyDescent="0.25">
      <c r="A61" s="139" t="s">
        <v>84</v>
      </c>
      <c r="B61" s="135">
        <v>128709.03000000012</v>
      </c>
      <c r="C61" s="175">
        <v>150076.9599999999</v>
      </c>
      <c r="D61" s="175">
        <v>143385.01999999976</v>
      </c>
      <c r="E61" s="175">
        <v>130629.12999999999</v>
      </c>
      <c r="F61" s="175">
        <v>133047.13999999996</v>
      </c>
      <c r="G61" s="175">
        <v>119520.93999999986</v>
      </c>
      <c r="H61" s="175">
        <v>122238.15999999995</v>
      </c>
      <c r="I61" s="175">
        <v>104404.10999999999</v>
      </c>
      <c r="J61" s="175">
        <v>112380.65</v>
      </c>
      <c r="K61" s="240">
        <v>122802.49999999997</v>
      </c>
      <c r="L61" s="240">
        <v>177093.93000000025</v>
      </c>
      <c r="M61" s="240">
        <v>164472.37999999989</v>
      </c>
      <c r="N61" s="137"/>
      <c r="O61" s="337" t="str">
        <f t="shared" si="41"/>
        <v/>
      </c>
      <c r="Q61" s="127" t="s">
        <v>84</v>
      </c>
      <c r="R61" s="135">
        <v>25464.052000000007</v>
      </c>
      <c r="S61" s="175">
        <v>29523.48000000001</v>
      </c>
      <c r="T61" s="175">
        <v>31498.723000000002</v>
      </c>
      <c r="U61" s="175">
        <v>30997.326000000052</v>
      </c>
      <c r="V61" s="175">
        <v>32940.034999999967</v>
      </c>
      <c r="W61" s="175">
        <v>29831.125000000007</v>
      </c>
      <c r="X61" s="175">
        <v>34519.751000000018</v>
      </c>
      <c r="Y61" s="175">
        <v>30903.571</v>
      </c>
      <c r="Z61" s="175">
        <v>32156.462</v>
      </c>
      <c r="AA61" s="175">
        <v>33336.43499999999</v>
      </c>
      <c r="AB61" s="175">
        <v>49473.65399999998</v>
      </c>
      <c r="AC61" s="175">
        <v>50897.267000000043</v>
      </c>
      <c r="AD61" s="137"/>
      <c r="AE61" s="337" t="str">
        <f t="shared" si="42"/>
        <v/>
      </c>
      <c r="AG61" s="230">
        <f t="shared" si="39"/>
        <v>1.9784200067392308</v>
      </c>
      <c r="AH61" s="178">
        <f t="shared" si="39"/>
        <v>1.9672226836151285</v>
      </c>
      <c r="AI61" s="178">
        <f t="shared" ref="AI61:AS63" si="47">IF(T61="","",(T61/D61)*10)</f>
        <v>2.1967931517532344</v>
      </c>
      <c r="AJ61" s="178">
        <f t="shared" si="47"/>
        <v>2.3729260081576027</v>
      </c>
      <c r="AK61" s="178">
        <f t="shared" si="47"/>
        <v>2.4758168420606395</v>
      </c>
      <c r="AL61" s="178">
        <f t="shared" si="47"/>
        <v>2.4958910965727048</v>
      </c>
      <c r="AM61" s="178">
        <f t="shared" si="47"/>
        <v>2.8239750172941114</v>
      </c>
      <c r="AN61" s="178">
        <f t="shared" si="47"/>
        <v>2.95999563618712</v>
      </c>
      <c r="AO61" s="178">
        <f t="shared" si="47"/>
        <v>2.8613877922934243</v>
      </c>
      <c r="AP61" s="178">
        <f t="shared" si="47"/>
        <v>2.7146381384743794</v>
      </c>
      <c r="AQ61" s="178">
        <f t="shared" si="47"/>
        <v>2.7936391721613445</v>
      </c>
      <c r="AR61" s="178">
        <f t="shared" si="47"/>
        <v>3.0945783723686664</v>
      </c>
      <c r="AS61" s="178" t="str">
        <f t="shared" si="47"/>
        <v/>
      </c>
      <c r="AT61" s="337" t="str">
        <f t="shared" ref="AT61:AT67" si="48">IF(AS61="","",(AS61-AR61)/AR61)</f>
        <v/>
      </c>
      <c r="AW61" s="123"/>
    </row>
    <row r="62" spans="1:49" ht="20.100000000000001" customHeight="1" thickBot="1" x14ac:dyDescent="0.3">
      <c r="A62" s="140" t="s">
        <v>85</v>
      </c>
      <c r="B62" s="228">
        <v>76422.39</v>
      </c>
      <c r="C62" s="176">
        <v>98632.750000000015</v>
      </c>
      <c r="D62" s="176">
        <v>93700.91999999994</v>
      </c>
      <c r="E62" s="176">
        <v>82943.079999999973</v>
      </c>
      <c r="F62" s="176">
        <v>100845.22000000002</v>
      </c>
      <c r="G62" s="176">
        <v>82769.729999999952</v>
      </c>
      <c r="H62" s="176">
        <v>78072.589999999866</v>
      </c>
      <c r="I62" s="176">
        <v>92901.83</v>
      </c>
      <c r="J62" s="176">
        <v>77572.28</v>
      </c>
      <c r="K62" s="241">
        <v>90006.149999999892</v>
      </c>
      <c r="L62" s="241">
        <v>119138.44999999997</v>
      </c>
      <c r="M62" s="241">
        <v>123755.49</v>
      </c>
      <c r="N62" s="141"/>
      <c r="O62" s="337" t="str">
        <f t="shared" si="41"/>
        <v/>
      </c>
      <c r="Q62" s="128" t="s">
        <v>85</v>
      </c>
      <c r="R62" s="228">
        <v>15596.707000000013</v>
      </c>
      <c r="S62" s="176">
        <v>18332.828999999987</v>
      </c>
      <c r="T62" s="176">
        <v>21648.361999999994</v>
      </c>
      <c r="U62" s="176">
        <v>20693.550999999999</v>
      </c>
      <c r="V62" s="176">
        <v>23770.443999999989</v>
      </c>
      <c r="W62" s="176">
        <v>22065.902999999984</v>
      </c>
      <c r="X62" s="176">
        <v>24906.423000000003</v>
      </c>
      <c r="Y62" s="176">
        <v>28016.947000000004</v>
      </c>
      <c r="Z62" s="176">
        <v>26292.933000000001</v>
      </c>
      <c r="AA62" s="176">
        <v>27722.498999999978</v>
      </c>
      <c r="AB62" s="176">
        <v>34797.590000000011</v>
      </c>
      <c r="AC62" s="176">
        <v>34642.825000000055</v>
      </c>
      <c r="AD62" s="141"/>
      <c r="AE62" s="337" t="str">
        <f t="shared" si="42"/>
        <v/>
      </c>
      <c r="AG62" s="230">
        <f t="shared" si="39"/>
        <v>2.0408556968710365</v>
      </c>
      <c r="AH62" s="178">
        <f t="shared" si="39"/>
        <v>1.8586959199657298</v>
      </c>
      <c r="AI62" s="178">
        <f t="shared" si="47"/>
        <v>2.3103681372605527</v>
      </c>
      <c r="AJ62" s="178">
        <f t="shared" si="47"/>
        <v>2.494909882777443</v>
      </c>
      <c r="AK62" s="178">
        <f t="shared" si="47"/>
        <v>2.357121537342076</v>
      </c>
      <c r="AL62" s="178">
        <f t="shared" si="47"/>
        <v>2.6659387435479127</v>
      </c>
      <c r="AM62" s="178">
        <f t="shared" si="47"/>
        <v>3.190162257970441</v>
      </c>
      <c r="AN62" s="178">
        <f t="shared" si="47"/>
        <v>3.0157583548138938</v>
      </c>
      <c r="AO62" s="178">
        <f t="shared" si="47"/>
        <v>3.3894753383554024</v>
      </c>
      <c r="AP62" s="178">
        <f t="shared" si="47"/>
        <v>3.080067195408315</v>
      </c>
      <c r="AQ62" s="178">
        <f t="shared" si="47"/>
        <v>2.920769071613742</v>
      </c>
      <c r="AR62" s="178">
        <f t="shared" si="47"/>
        <v>2.7992960150697193</v>
      </c>
      <c r="AS62" s="178" t="str">
        <f t="shared" si="47"/>
        <v/>
      </c>
      <c r="AT62" s="337" t="str">
        <f t="shared" si="48"/>
        <v/>
      </c>
      <c r="AW62" s="123"/>
    </row>
    <row r="63" spans="1:49" ht="20.100000000000001" customHeight="1" thickBot="1" x14ac:dyDescent="0.3">
      <c r="A63" s="41" t="str">
        <f>A19</f>
        <v>jan-mar</v>
      </c>
      <c r="B63" s="193">
        <f>SUM(B51:B53)</f>
        <v>234491.43</v>
      </c>
      <c r="C63" s="194">
        <f t="shared" ref="C63:N63" si="49">SUM(C51:C53)</f>
        <v>268123.53000000009</v>
      </c>
      <c r="D63" s="194">
        <f t="shared" si="49"/>
        <v>341123.42000000004</v>
      </c>
      <c r="E63" s="194">
        <f t="shared" si="49"/>
        <v>307586.39999999991</v>
      </c>
      <c r="F63" s="194">
        <f t="shared" si="49"/>
        <v>312002.81999999983</v>
      </c>
      <c r="G63" s="194">
        <f t="shared" si="49"/>
        <v>314085.74999999994</v>
      </c>
      <c r="H63" s="194">
        <f t="shared" si="49"/>
        <v>225185.55999999994</v>
      </c>
      <c r="I63" s="194">
        <f t="shared" si="49"/>
        <v>291368.51999999996</v>
      </c>
      <c r="J63" s="194">
        <f t="shared" si="49"/>
        <v>290915.21000000002</v>
      </c>
      <c r="K63" s="194">
        <f t="shared" si="49"/>
        <v>314581.43999999971</v>
      </c>
      <c r="L63" s="194">
        <f t="shared" si="49"/>
        <v>387624.22000000009</v>
      </c>
      <c r="M63" s="194">
        <f t="shared" si="49"/>
        <v>406750.85999999975</v>
      </c>
      <c r="N63" s="195">
        <f t="shared" si="49"/>
        <v>413044.64999999979</v>
      </c>
      <c r="O63" s="407">
        <f t="shared" si="41"/>
        <v>1.5473329300397892E-2</v>
      </c>
      <c r="Q63" s="127"/>
      <c r="R63" s="193">
        <f>SUM(R51:R53)</f>
        <v>45609.39</v>
      </c>
      <c r="S63" s="194">
        <f t="shared" ref="S63:AD63" si="50">SUM(S51:S53)</f>
        <v>53062.921000000002</v>
      </c>
      <c r="T63" s="194">
        <f t="shared" si="50"/>
        <v>61321.651000000027</v>
      </c>
      <c r="U63" s="194">
        <f t="shared" si="50"/>
        <v>63351.315999999992</v>
      </c>
      <c r="V63" s="194">
        <f t="shared" si="50"/>
        <v>61448.611999999994</v>
      </c>
      <c r="W63" s="194">
        <f t="shared" si="50"/>
        <v>65590.697999999975</v>
      </c>
      <c r="X63" s="194">
        <f t="shared" si="50"/>
        <v>58604.442999999985</v>
      </c>
      <c r="Y63" s="194">
        <f t="shared" si="50"/>
        <v>74095.891999999963</v>
      </c>
      <c r="Z63" s="194">
        <f t="shared" si="50"/>
        <v>76343.599000000002</v>
      </c>
      <c r="AA63" s="194">
        <f t="shared" si="50"/>
        <v>80321.476000000039</v>
      </c>
      <c r="AB63" s="194">
        <f t="shared" si="50"/>
        <v>99368.438000000038</v>
      </c>
      <c r="AC63" s="194">
        <f t="shared" si="50"/>
        <v>107045.80599999998</v>
      </c>
      <c r="AD63" s="195">
        <f t="shared" si="50"/>
        <v>114899.62900000004</v>
      </c>
      <c r="AE63" s="362">
        <f t="shared" si="42"/>
        <v>7.3368806247299995E-2</v>
      </c>
      <c r="AG63" s="231">
        <f t="shared" si="39"/>
        <v>1.9450344091466372</v>
      </c>
      <c r="AH63" s="199">
        <f t="shared" si="39"/>
        <v>1.9790475308153666</v>
      </c>
      <c r="AI63" s="199">
        <f t="shared" si="47"/>
        <v>1.7976382565582869</v>
      </c>
      <c r="AJ63" s="199">
        <f t="shared" si="47"/>
        <v>2.0596266935079059</v>
      </c>
      <c r="AK63" s="199">
        <f t="shared" si="47"/>
        <v>1.9694889937212756</v>
      </c>
      <c r="AL63" s="199">
        <f t="shared" si="47"/>
        <v>2.0883054388809423</v>
      </c>
      <c r="AM63" s="199">
        <f t="shared" si="47"/>
        <v>2.6024956040698171</v>
      </c>
      <c r="AN63" s="199">
        <f t="shared" si="47"/>
        <v>2.5430301118322589</v>
      </c>
      <c r="AO63" s="199">
        <f t="shared" si="47"/>
        <v>2.6242560160398627</v>
      </c>
      <c r="AP63" s="199">
        <f t="shared" si="47"/>
        <v>2.5532808292822393</v>
      </c>
      <c r="AQ63" s="199">
        <f t="shared" si="47"/>
        <v>2.5635250036749513</v>
      </c>
      <c r="AR63" s="199">
        <f t="shared" si="47"/>
        <v>2.6317290638303765</v>
      </c>
      <c r="AS63" s="199">
        <f t="shared" si="47"/>
        <v>2.7817726001293104</v>
      </c>
      <c r="AT63" s="407">
        <f t="shared" si="48"/>
        <v>5.7013291512824457E-2</v>
      </c>
      <c r="AW63" s="123"/>
    </row>
    <row r="64" spans="1:49" ht="20.100000000000001" customHeight="1" x14ac:dyDescent="0.25">
      <c r="A64" s="139" t="s">
        <v>86</v>
      </c>
      <c r="B64" s="135">
        <f>SUM(B51:B53)</f>
        <v>234491.43</v>
      </c>
      <c r="C64" s="175">
        <f>SUM(C51:C53)</f>
        <v>268123.53000000009</v>
      </c>
      <c r="D64" s="175">
        <f>SUM(D51:D53)</f>
        <v>341123.42000000004</v>
      </c>
      <c r="E64" s="175">
        <f t="shared" ref="E64:N64" si="51">SUM(E51:E53)</f>
        <v>307586.39999999991</v>
      </c>
      <c r="F64" s="175">
        <f t="shared" si="51"/>
        <v>312002.81999999983</v>
      </c>
      <c r="G64" s="175">
        <f t="shared" si="51"/>
        <v>314085.74999999994</v>
      </c>
      <c r="H64" s="175">
        <f t="shared" si="51"/>
        <v>225185.55999999994</v>
      </c>
      <c r="I64" s="175">
        <f t="shared" si="51"/>
        <v>291368.51999999996</v>
      </c>
      <c r="J64" s="175">
        <f t="shared" si="51"/>
        <v>290915.21000000002</v>
      </c>
      <c r="K64" s="175">
        <f t="shared" si="51"/>
        <v>314581.43999999971</v>
      </c>
      <c r="L64" s="175">
        <f t="shared" si="51"/>
        <v>387624.22000000009</v>
      </c>
      <c r="M64" s="175">
        <f t="shared" si="51"/>
        <v>406750.85999999975</v>
      </c>
      <c r="N64" s="175">
        <f t="shared" si="51"/>
        <v>413044.64999999979</v>
      </c>
      <c r="O64" s="407">
        <f t="shared" si="41"/>
        <v>1.5473329300397892E-2</v>
      </c>
      <c r="Q64" s="126" t="s">
        <v>86</v>
      </c>
      <c r="R64" s="135">
        <f>SUM(R51:R53)</f>
        <v>45609.39</v>
      </c>
      <c r="S64" s="175">
        <f>SUM(S51:S53)</f>
        <v>53062.921000000002</v>
      </c>
      <c r="T64" s="175">
        <f>SUM(T51:T53)</f>
        <v>61321.651000000027</v>
      </c>
      <c r="U64" s="175">
        <f>SUM(U51:U53)</f>
        <v>63351.315999999992</v>
      </c>
      <c r="V64" s="175">
        <f t="shared" ref="V64:AC64" si="52">SUM(V51:V53)</f>
        <v>61448.611999999994</v>
      </c>
      <c r="W64" s="175">
        <f t="shared" si="52"/>
        <v>65590.697999999975</v>
      </c>
      <c r="X64" s="175">
        <f t="shared" si="52"/>
        <v>58604.442999999985</v>
      </c>
      <c r="Y64" s="175">
        <f t="shared" si="52"/>
        <v>74095.891999999963</v>
      </c>
      <c r="Z64" s="175">
        <f t="shared" si="52"/>
        <v>76343.599000000002</v>
      </c>
      <c r="AA64" s="175">
        <f t="shared" si="52"/>
        <v>80321.476000000039</v>
      </c>
      <c r="AB64" s="175">
        <f t="shared" si="52"/>
        <v>99368.438000000038</v>
      </c>
      <c r="AC64" s="175">
        <f t="shared" si="52"/>
        <v>107045.80599999998</v>
      </c>
      <c r="AD64" s="137">
        <f>IF(AD53="","",SUM(AD51:AD53))</f>
        <v>114899.62900000004</v>
      </c>
      <c r="AE64" s="337">
        <f t="shared" si="42"/>
        <v>7.3368806247299995E-2</v>
      </c>
      <c r="AG64" s="229">
        <f t="shared" si="39"/>
        <v>1.9450344091466372</v>
      </c>
      <c r="AH64" s="177">
        <f t="shared" si="39"/>
        <v>1.9790475308153666</v>
      </c>
      <c r="AI64" s="177">
        <f t="shared" si="39"/>
        <v>1.7976382565582869</v>
      </c>
      <c r="AJ64" s="177">
        <f t="shared" si="39"/>
        <v>2.0596266935079059</v>
      </c>
      <c r="AK64" s="177">
        <f t="shared" si="39"/>
        <v>1.9694889937212756</v>
      </c>
      <c r="AL64" s="177">
        <f t="shared" si="39"/>
        <v>2.0883054388809423</v>
      </c>
      <c r="AM64" s="177">
        <f t="shared" si="39"/>
        <v>2.6024956040698171</v>
      </c>
      <c r="AN64" s="177">
        <f t="shared" si="39"/>
        <v>2.5430301118322589</v>
      </c>
      <c r="AO64" s="177">
        <f t="shared" si="39"/>
        <v>2.6242560160398627</v>
      </c>
      <c r="AP64" s="177">
        <f t="shared" si="39"/>
        <v>2.5532808292822393</v>
      </c>
      <c r="AQ64" s="177">
        <f t="shared" si="39"/>
        <v>2.5635250036749513</v>
      </c>
      <c r="AR64" s="177">
        <f t="shared" si="39"/>
        <v>2.6317290638303765</v>
      </c>
      <c r="AS64" s="177">
        <f t="shared" si="39"/>
        <v>2.7817726001293104</v>
      </c>
      <c r="AT64" s="407">
        <f t="shared" si="48"/>
        <v>5.7013291512824457E-2</v>
      </c>
    </row>
    <row r="65" spans="1:46" ht="20.100000000000001" customHeight="1" x14ac:dyDescent="0.25">
      <c r="A65" s="139" t="s">
        <v>87</v>
      </c>
      <c r="B65" s="135">
        <f>SUM(B54:B56)</f>
        <v>270632.65000000014</v>
      </c>
      <c r="C65" s="175">
        <f>SUM(C54:C56)</f>
        <v>330331.44000000012</v>
      </c>
      <c r="D65" s="175">
        <f>SUM(D54:D56)</f>
        <v>371262.24999999988</v>
      </c>
      <c r="E65" s="175">
        <f t="shared" ref="E65:M65" si="53">SUM(E54:E56)</f>
        <v>341280.04000000004</v>
      </c>
      <c r="F65" s="175">
        <f t="shared" si="53"/>
        <v>330986.2099999999</v>
      </c>
      <c r="G65" s="175">
        <f t="shared" si="53"/>
        <v>352389.62000000011</v>
      </c>
      <c r="H65" s="175">
        <f t="shared" si="53"/>
        <v>271249.88999999984</v>
      </c>
      <c r="I65" s="175">
        <f t="shared" si="53"/>
        <v>338059.84999999963</v>
      </c>
      <c r="J65" s="175">
        <f t="shared" si="53"/>
        <v>341622.02</v>
      </c>
      <c r="K65" s="175">
        <f t="shared" si="53"/>
        <v>348164.02999999968</v>
      </c>
      <c r="L65" s="175">
        <f t="shared" si="53"/>
        <v>373006.16999999981</v>
      </c>
      <c r="M65" s="175">
        <f t="shared" si="53"/>
        <v>455359.85999999981</v>
      </c>
      <c r="N65" s="175"/>
      <c r="O65" s="337"/>
      <c r="Q65" s="127" t="s">
        <v>87</v>
      </c>
      <c r="R65" s="135">
        <f>SUM(R54:R56)</f>
        <v>52069.507000000012</v>
      </c>
      <c r="S65" s="175">
        <f>SUM(S54:S56)</f>
        <v>57799.210999999981</v>
      </c>
      <c r="T65" s="175">
        <f>SUM(T54:T56)</f>
        <v>67284.703999999983</v>
      </c>
      <c r="U65" s="175">
        <f>SUM(U54:U56)</f>
        <v>68302.889999999985</v>
      </c>
      <c r="V65" s="175">
        <f t="shared" ref="V65:AC65" si="54">SUM(V54:V56)</f>
        <v>68997.127000000022</v>
      </c>
      <c r="W65" s="175">
        <f t="shared" si="54"/>
        <v>75648.96299999996</v>
      </c>
      <c r="X65" s="175">
        <f t="shared" si="54"/>
        <v>65293.128000000026</v>
      </c>
      <c r="Y65" s="175">
        <f t="shared" si="54"/>
        <v>80241.398000000045</v>
      </c>
      <c r="Z65" s="175">
        <f t="shared" si="54"/>
        <v>84590.548999999999</v>
      </c>
      <c r="AA65" s="175">
        <f t="shared" si="54"/>
        <v>84889.636000000028</v>
      </c>
      <c r="AB65" s="175">
        <f t="shared" si="54"/>
        <v>93771.617999999988</v>
      </c>
      <c r="AC65" s="175">
        <f t="shared" si="54"/>
        <v>121376.96900000007</v>
      </c>
      <c r="AD65" s="137" t="str">
        <f>IF(AD56="","",SUM(AD54:AD56))</f>
        <v/>
      </c>
      <c r="AE65" s="337" t="str">
        <f t="shared" si="42"/>
        <v/>
      </c>
      <c r="AG65" s="230">
        <f t="shared" si="39"/>
        <v>1.9239920608248851</v>
      </c>
      <c r="AH65" s="178">
        <f t="shared" si="39"/>
        <v>1.7497338733485361</v>
      </c>
      <c r="AI65" s="178">
        <f t="shared" si="39"/>
        <v>1.8123227987763368</v>
      </c>
      <c r="AJ65" s="178">
        <f t="shared" si="39"/>
        <v>2.0013737105750451</v>
      </c>
      <c r="AK65" s="178">
        <f t="shared" si="39"/>
        <v>2.0845921949437121</v>
      </c>
      <c r="AL65" s="178">
        <f t="shared" si="39"/>
        <v>2.1467420918924893</v>
      </c>
      <c r="AM65" s="178">
        <f t="shared" si="39"/>
        <v>2.4071209024269122</v>
      </c>
      <c r="AN65" s="178">
        <f t="shared" si="39"/>
        <v>2.3735855648045794</v>
      </c>
      <c r="AO65" s="178">
        <f t="shared" si="39"/>
        <v>2.4761445119960355</v>
      </c>
      <c r="AP65" s="178">
        <f t="shared" si="39"/>
        <v>2.4382081055300313</v>
      </c>
      <c r="AQ65" s="178">
        <f t="shared" si="39"/>
        <v>2.5139428122596481</v>
      </c>
      <c r="AR65" s="178">
        <f t="shared" si="39"/>
        <v>2.6655175315628417</v>
      </c>
      <c r="AS65" s="178"/>
      <c r="AT65" s="337"/>
    </row>
    <row r="66" spans="1:46" ht="20.100000000000001" customHeight="1" x14ac:dyDescent="0.25">
      <c r="A66" s="139" t="s">
        <v>88</v>
      </c>
      <c r="B66" s="135">
        <f>SUM(B57:B59)</f>
        <v>362917.66000000003</v>
      </c>
      <c r="C66" s="175">
        <f>SUM(C57:C59)</f>
        <v>410216.99000000011</v>
      </c>
      <c r="D66" s="175">
        <f>SUM(D57:D59)</f>
        <v>402664.01999999979</v>
      </c>
      <c r="E66" s="175">
        <f t="shared" ref="E66:M66" si="55">SUM(E57:E59)</f>
        <v>374827.90000000014</v>
      </c>
      <c r="F66" s="175">
        <f t="shared" si="55"/>
        <v>411823.39999999991</v>
      </c>
      <c r="G66" s="175">
        <f t="shared" si="55"/>
        <v>392287.49999999988</v>
      </c>
      <c r="H66" s="175">
        <f t="shared" si="55"/>
        <v>324909.64999999991</v>
      </c>
      <c r="I66" s="175">
        <f t="shared" si="55"/>
        <v>335894.45999999973</v>
      </c>
      <c r="J66" s="175">
        <f t="shared" si="55"/>
        <v>323029.73000000004</v>
      </c>
      <c r="K66" s="175">
        <f t="shared" si="55"/>
        <v>359624.85999999987</v>
      </c>
      <c r="L66" s="175">
        <f t="shared" si="55"/>
        <v>485561.99000000028</v>
      </c>
      <c r="M66" s="175">
        <f t="shared" si="55"/>
        <v>462755.94999999984</v>
      </c>
      <c r="N66" s="175"/>
      <c r="O66" s="337"/>
      <c r="Q66" s="127" t="s">
        <v>88</v>
      </c>
      <c r="R66" s="135">
        <f>SUM(R57:R59)</f>
        <v>66706.640000000043</v>
      </c>
      <c r="S66" s="175">
        <f>SUM(S57:S59)</f>
        <v>75687.896000000008</v>
      </c>
      <c r="T66" s="175">
        <f>SUM(T57:T59)</f>
        <v>78884.929000000004</v>
      </c>
      <c r="U66" s="175">
        <f>SUM(U57:U59)</f>
        <v>90834.866999999969</v>
      </c>
      <c r="V66" s="175">
        <f t="shared" ref="V66:AC66" si="56">SUM(V57:V59)</f>
        <v>90275.416000000056</v>
      </c>
      <c r="W66" s="175">
        <f t="shared" si="56"/>
        <v>87840.50900000002</v>
      </c>
      <c r="X66" s="175">
        <f t="shared" si="56"/>
        <v>78765.768000000011</v>
      </c>
      <c r="Y66" s="175">
        <f t="shared" si="56"/>
        <v>86377.072000000029</v>
      </c>
      <c r="Z66" s="175">
        <f t="shared" si="56"/>
        <v>89313.755000000005</v>
      </c>
      <c r="AA66" s="175">
        <f t="shared" si="56"/>
        <v>95872.349999999977</v>
      </c>
      <c r="AB66" s="175">
        <f t="shared" si="56"/>
        <v>128355.976</v>
      </c>
      <c r="AC66" s="175">
        <f t="shared" si="56"/>
        <v>133598.946</v>
      </c>
      <c r="AD66" s="137" t="str">
        <f>IF(AD59="","",SUM(AD57:AD59))</f>
        <v/>
      </c>
      <c r="AE66" s="337" t="str">
        <f t="shared" si="42"/>
        <v/>
      </c>
      <c r="AG66" s="230">
        <f t="shared" si="39"/>
        <v>1.8380654168220978</v>
      </c>
      <c r="AH66" s="178">
        <f t="shared" si="39"/>
        <v>1.8450697519866253</v>
      </c>
      <c r="AI66" s="178">
        <f t="shared" si="39"/>
        <v>1.959075682997454</v>
      </c>
      <c r="AJ66" s="178">
        <f t="shared" si="39"/>
        <v>2.4233752876986996</v>
      </c>
      <c r="AK66" s="178">
        <f t="shared" si="39"/>
        <v>2.1920904931579916</v>
      </c>
      <c r="AL66" s="178">
        <f t="shared" si="39"/>
        <v>2.2391870503138653</v>
      </c>
      <c r="AM66" s="178">
        <f t="shared" si="39"/>
        <v>2.4242360299240122</v>
      </c>
      <c r="AN66" s="178">
        <f t="shared" si="39"/>
        <v>2.5715539339350846</v>
      </c>
      <c r="AO66" s="178">
        <f t="shared" si="39"/>
        <v>2.764877245199691</v>
      </c>
      <c r="AP66" s="178">
        <f t="shared" si="39"/>
        <v>2.6658988480384815</v>
      </c>
      <c r="AQ66" s="178">
        <f t="shared" si="39"/>
        <v>2.643451889634111</v>
      </c>
      <c r="AR66" s="178">
        <f t="shared" si="39"/>
        <v>2.8870281624687926</v>
      </c>
      <c r="AS66" s="178"/>
      <c r="AT66" s="337"/>
    </row>
    <row r="67" spans="1:46" ht="20.100000000000001" customHeight="1" thickBot="1" x14ac:dyDescent="0.3">
      <c r="A67" s="140" t="s">
        <v>89</v>
      </c>
      <c r="B67" s="228">
        <f>SUM(B60:B62)</f>
        <v>301452.82000000007</v>
      </c>
      <c r="C67" s="176">
        <f>SUM(C60:C62)</f>
        <v>388105.86999999988</v>
      </c>
      <c r="D67" s="176">
        <f>IF(D62="","",SUM(D60:D62))</f>
        <v>380957.63999999966</v>
      </c>
      <c r="E67" s="176">
        <f t="shared" ref="E67:N67" si="57">IF(E62="","",SUM(E60:E62))</f>
        <v>378869.0400000001</v>
      </c>
      <c r="F67" s="176">
        <f t="shared" si="57"/>
        <v>396865.16000000021</v>
      </c>
      <c r="G67" s="176">
        <f t="shared" si="57"/>
        <v>336903.74</v>
      </c>
      <c r="H67" s="176">
        <f t="shared" si="57"/>
        <v>311374.30999999976</v>
      </c>
      <c r="I67" s="176">
        <f t="shared" si="57"/>
        <v>337617.05000000005</v>
      </c>
      <c r="J67" s="176">
        <f t="shared" si="57"/>
        <v>314897.43999999994</v>
      </c>
      <c r="K67" s="176">
        <f t="shared" si="57"/>
        <v>372869.66999999981</v>
      </c>
      <c r="L67" s="176">
        <f t="shared" si="57"/>
        <v>493444.35000000033</v>
      </c>
      <c r="M67" s="176">
        <f t="shared" si="57"/>
        <v>455306.62999999966</v>
      </c>
      <c r="N67" s="176" t="str">
        <f t="shared" si="57"/>
        <v/>
      </c>
      <c r="O67" s="349" t="str">
        <f t="shared" si="41"/>
        <v/>
      </c>
      <c r="Q67" s="128" t="s">
        <v>89</v>
      </c>
      <c r="R67" s="228">
        <f>SUM(R60:R62)</f>
        <v>63838.016000000018</v>
      </c>
      <c r="S67" s="176">
        <f>SUM(S60:S62)</f>
        <v>79380.659999999989</v>
      </c>
      <c r="T67" s="176">
        <f>IF(T62="","",SUM(T60:T62))</f>
        <v>89950.456999999995</v>
      </c>
      <c r="U67" s="176">
        <f>IF(U62="","",SUM(U60:U62))</f>
        <v>90706.435000000056</v>
      </c>
      <c r="V67" s="176">
        <f t="shared" ref="V67:AD67" si="58">IF(V62="","",SUM(V60:V62))</f>
        <v>98610.478999999992</v>
      </c>
      <c r="W67" s="176">
        <f t="shared" si="58"/>
        <v>84566.343999999997</v>
      </c>
      <c r="X67" s="176">
        <f t="shared" si="58"/>
        <v>90045.485000000015</v>
      </c>
      <c r="Y67" s="176">
        <f t="shared" si="58"/>
        <v>94962.186000000016</v>
      </c>
      <c r="Z67" s="176">
        <f t="shared" si="58"/>
        <v>95891.539000000004</v>
      </c>
      <c r="AA67" s="176">
        <f t="shared" si="58"/>
        <v>103388.924</v>
      </c>
      <c r="AB67" s="176">
        <f t="shared" si="58"/>
        <v>140739.50200000001</v>
      </c>
      <c r="AC67" s="176">
        <f t="shared" si="58"/>
        <v>135962.3000000001</v>
      </c>
      <c r="AD67" s="141" t="str">
        <f t="shared" si="58"/>
        <v/>
      </c>
      <c r="AE67" s="349" t="str">
        <f t="shared" si="42"/>
        <v/>
      </c>
      <c r="AG67" s="232">
        <f t="shared" ref="AG67:AH67" si="59">(R67/B67)*10</f>
        <v>2.1176785143360082</v>
      </c>
      <c r="AH67" s="179">
        <f t="shared" si="59"/>
        <v>2.0453352071175841</v>
      </c>
      <c r="AI67" s="179">
        <f t="shared" ref="AI67:AS67" si="60">IF(T62="","",(T67/D67)*10)</f>
        <v>2.3611669003409426</v>
      </c>
      <c r="AJ67" s="179">
        <f t="shared" si="60"/>
        <v>2.3941369028200361</v>
      </c>
      <c r="AK67" s="179">
        <f t="shared" si="60"/>
        <v>2.4847350923925884</v>
      </c>
      <c r="AL67" s="179">
        <f t="shared" si="60"/>
        <v>2.5101040433685897</v>
      </c>
      <c r="AM67" s="179">
        <f t="shared" si="60"/>
        <v>2.8918726467832263</v>
      </c>
      <c r="AN67" s="179">
        <f t="shared" si="60"/>
        <v>2.8127189074129992</v>
      </c>
      <c r="AO67" s="179">
        <f t="shared" si="60"/>
        <v>3.045167309076886</v>
      </c>
      <c r="AP67" s="179">
        <f t="shared" si="60"/>
        <v>2.7727898597920304</v>
      </c>
      <c r="AQ67" s="179">
        <f t="shared" si="60"/>
        <v>2.852185905056972</v>
      </c>
      <c r="AR67" s="179">
        <f t="shared" si="60"/>
        <v>2.9861700015218364</v>
      </c>
      <c r="AS67" s="179" t="str">
        <f t="shared" si="60"/>
        <v/>
      </c>
      <c r="AT67" s="349" t="str">
        <f t="shared" si="48"/>
        <v/>
      </c>
    </row>
    <row r="68" spans="1:46" x14ac:dyDescent="0.25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>
    <pageSetUpPr fitToPage="1"/>
  </sheetPr>
  <dimension ref="A1:AW70"/>
  <sheetViews>
    <sheetView showGridLines="0" topLeftCell="A22" workbookViewId="0">
      <selection activeCell="AV65" sqref="AV65"/>
    </sheetView>
  </sheetViews>
  <sheetFormatPr defaultRowHeight="15" x14ac:dyDescent="0.25"/>
  <cols>
    <col min="1" max="1" width="18.7109375" customWidth="1"/>
    <col min="15" max="15" width="10.140625" customWidth="1"/>
    <col min="16" max="16" width="1.7109375" customWidth="1"/>
    <col min="17" max="17" width="18.7109375" hidden="1" customWidth="1"/>
    <col min="31" max="31" width="10" customWidth="1"/>
    <col min="32" max="32" width="1.7109375" customWidth="1"/>
    <col min="46" max="46" width="10" customWidth="1"/>
    <col min="48" max="49" width="9.140625" style="119"/>
  </cols>
  <sheetData>
    <row r="1" spans="1:49" ht="15.75" x14ac:dyDescent="0.25">
      <c r="A1" s="5" t="s">
        <v>101</v>
      </c>
    </row>
    <row r="3" spans="1:49" ht="15.75" thickBot="1" x14ac:dyDescent="0.3">
      <c r="O3" s="243" t="s">
        <v>1</v>
      </c>
      <c r="AE3" s="401">
        <v>1000</v>
      </c>
      <c r="AT3" s="401" t="s">
        <v>48</v>
      </c>
    </row>
    <row r="4" spans="1:49" ht="20.100000000000001" customHeight="1" x14ac:dyDescent="0.25">
      <c r="A4" s="436" t="s">
        <v>3</v>
      </c>
      <c r="B4" s="438" t="s">
        <v>72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3"/>
      <c r="O4" s="441" t="s">
        <v>132</v>
      </c>
      <c r="Q4" s="439" t="s">
        <v>3</v>
      </c>
      <c r="R4" s="431" t="s">
        <v>72</v>
      </c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3"/>
      <c r="AE4" s="443" t="s">
        <v>132</v>
      </c>
      <c r="AG4" s="431" t="s">
        <v>72</v>
      </c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3"/>
      <c r="AT4" s="441" t="s">
        <v>132</v>
      </c>
    </row>
    <row r="5" spans="1:49" ht="20.100000000000001" customHeight="1" thickBot="1" x14ac:dyDescent="0.3">
      <c r="A5" s="437"/>
      <c r="B5" s="117">
        <v>2010</v>
      </c>
      <c r="C5" s="153">
        <v>2011</v>
      </c>
      <c r="D5" s="153">
        <v>2012</v>
      </c>
      <c r="E5" s="153">
        <v>2013</v>
      </c>
      <c r="F5" s="153">
        <v>2014</v>
      </c>
      <c r="G5" s="153">
        <v>2015</v>
      </c>
      <c r="H5" s="153">
        <v>2016</v>
      </c>
      <c r="I5" s="153">
        <v>2017</v>
      </c>
      <c r="J5" s="153">
        <v>2018</v>
      </c>
      <c r="K5" s="153">
        <v>2019</v>
      </c>
      <c r="L5" s="153">
        <v>2020</v>
      </c>
      <c r="M5" s="153">
        <v>2021</v>
      </c>
      <c r="N5" s="151">
        <v>2022</v>
      </c>
      <c r="O5" s="442"/>
      <c r="Q5" s="440"/>
      <c r="R5" s="30">
        <v>2010</v>
      </c>
      <c r="S5" s="153">
        <v>2011</v>
      </c>
      <c r="T5" s="153">
        <v>2012</v>
      </c>
      <c r="U5" s="153">
        <v>2013</v>
      </c>
      <c r="V5" s="153">
        <v>2014</v>
      </c>
      <c r="W5" s="153">
        <v>2015</v>
      </c>
      <c r="X5" s="153">
        <v>2016</v>
      </c>
      <c r="Y5" s="153">
        <v>2017</v>
      </c>
      <c r="Z5" s="153">
        <v>2018</v>
      </c>
      <c r="AA5" s="153">
        <v>2019</v>
      </c>
      <c r="AB5" s="153">
        <v>2020</v>
      </c>
      <c r="AC5" s="153">
        <v>2021</v>
      </c>
      <c r="AD5" s="151">
        <v>2022</v>
      </c>
      <c r="AE5" s="444"/>
      <c r="AG5" s="30">
        <v>2010</v>
      </c>
      <c r="AH5" s="153">
        <v>2011</v>
      </c>
      <c r="AI5" s="153">
        <v>2012</v>
      </c>
      <c r="AJ5" s="153">
        <v>2013</v>
      </c>
      <c r="AK5" s="153">
        <v>2014</v>
      </c>
      <c r="AL5" s="153">
        <v>2015</v>
      </c>
      <c r="AM5" s="153">
        <v>2016</v>
      </c>
      <c r="AN5" s="153">
        <v>2017</v>
      </c>
      <c r="AO5" s="153">
        <v>2018</v>
      </c>
      <c r="AP5" s="153">
        <v>2019</v>
      </c>
      <c r="AQ5" s="153">
        <v>2020</v>
      </c>
      <c r="AR5" s="153">
        <v>2021</v>
      </c>
      <c r="AS5" s="151">
        <v>2022</v>
      </c>
      <c r="AT5" s="442"/>
      <c r="AV5" s="402">
        <v>2013</v>
      </c>
      <c r="AW5" s="402">
        <v>2014</v>
      </c>
    </row>
    <row r="6" spans="1:49" ht="3" customHeight="1" thickBot="1" x14ac:dyDescent="0.3">
      <c r="A6" s="403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6"/>
      <c r="Q6" s="403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4"/>
    </row>
    <row r="7" spans="1:49" ht="20.100000000000001" customHeight="1" x14ac:dyDescent="0.25">
      <c r="A7" s="138" t="s">
        <v>74</v>
      </c>
      <c r="B7" s="45">
        <v>112208.21</v>
      </c>
      <c r="C7" s="174">
        <v>125412.47000000002</v>
      </c>
      <c r="D7" s="174">
        <v>111648.51</v>
      </c>
      <c r="E7" s="174">
        <v>101032.48999999999</v>
      </c>
      <c r="F7" s="174">
        <v>181499.08999999997</v>
      </c>
      <c r="G7" s="174">
        <v>165515.38999999981</v>
      </c>
      <c r="H7" s="174">
        <v>127441.33000000005</v>
      </c>
      <c r="I7" s="174">
        <v>165564.63999999996</v>
      </c>
      <c r="J7" s="242">
        <v>108022.51</v>
      </c>
      <c r="K7" s="242">
        <v>201133.06000000003</v>
      </c>
      <c r="L7" s="242">
        <v>231418.47</v>
      </c>
      <c r="M7" s="242">
        <v>217712.43000000014</v>
      </c>
      <c r="N7" s="130">
        <v>196588.05999999979</v>
      </c>
      <c r="O7" s="407">
        <f>IF(N7="","",(N7-M7)/M7)</f>
        <v>-9.7028773230817975E-2</v>
      </c>
      <c r="Q7" s="127" t="s">
        <v>74</v>
      </c>
      <c r="R7" s="45">
        <v>5046.811999999999</v>
      </c>
      <c r="S7" s="174">
        <v>5419.8780000000006</v>
      </c>
      <c r="T7" s="174">
        <v>5376.692</v>
      </c>
      <c r="U7" s="174">
        <v>8185.9700000000021</v>
      </c>
      <c r="V7" s="174">
        <v>9253.7109999999993</v>
      </c>
      <c r="W7" s="174">
        <v>8018.4579999999987</v>
      </c>
      <c r="X7" s="174">
        <v>7549.5260000000026</v>
      </c>
      <c r="Y7" s="174">
        <v>9256.76</v>
      </c>
      <c r="Z7" s="174">
        <v>8429.6530000000002</v>
      </c>
      <c r="AA7" s="174">
        <v>12162.242999999999</v>
      </c>
      <c r="AB7" s="174">
        <v>14395.186999999998</v>
      </c>
      <c r="AC7" s="174">
        <v>11739.592999999995</v>
      </c>
      <c r="AD7" s="130">
        <v>12493.758999999998</v>
      </c>
      <c r="AE7" s="407">
        <f>IF(AD7="","",(AD7-AC7)/AC7)</f>
        <v>6.4241239027622438E-2</v>
      </c>
      <c r="AG7" s="142">
        <f t="shared" ref="AG7:AS22" si="0">(R7/B7)*10</f>
        <v>0.44977207995742902</v>
      </c>
      <c r="AH7" s="177">
        <f t="shared" si="0"/>
        <v>0.43216420185329257</v>
      </c>
      <c r="AI7" s="177">
        <f t="shared" si="0"/>
        <v>0.48157310832003042</v>
      </c>
      <c r="AJ7" s="177">
        <f t="shared" si="0"/>
        <v>0.81023144139078462</v>
      </c>
      <c r="AK7" s="177">
        <f t="shared" si="0"/>
        <v>0.50984889235532815</v>
      </c>
      <c r="AL7" s="177">
        <f t="shared" si="0"/>
        <v>0.48445392298565154</v>
      </c>
      <c r="AM7" s="177">
        <f t="shared" si="0"/>
        <v>0.5923922796474268</v>
      </c>
      <c r="AN7" s="177">
        <f t="shared" si="0"/>
        <v>0.55910247502123656</v>
      </c>
      <c r="AO7" s="177">
        <f t="shared" si="0"/>
        <v>0.78036077850810914</v>
      </c>
      <c r="AP7" s="177">
        <f t="shared" si="0"/>
        <v>0.60468642002463424</v>
      </c>
      <c r="AQ7" s="177">
        <f t="shared" si="0"/>
        <v>0.62204140404177755</v>
      </c>
      <c r="AR7" s="177">
        <f t="shared" si="0"/>
        <v>0.53922474706657708</v>
      </c>
      <c r="AS7" s="177">
        <f>(AD7/N7)*10</f>
        <v>0.63552989942522509</v>
      </c>
      <c r="AT7" s="407">
        <f t="shared" ref="AT7" si="1">IF(AS7="","",(AS7-AR7)/AR7)</f>
        <v>0.17859928143608991</v>
      </c>
      <c r="AV7" s="123"/>
      <c r="AW7" s="123"/>
    </row>
    <row r="8" spans="1:49" ht="20.100000000000001" customHeight="1" x14ac:dyDescent="0.25">
      <c r="A8" s="139" t="s">
        <v>75</v>
      </c>
      <c r="B8" s="24">
        <v>103876.33999999997</v>
      </c>
      <c r="C8" s="175">
        <v>109703.67999999998</v>
      </c>
      <c r="D8" s="175">
        <v>90718.43</v>
      </c>
      <c r="E8" s="175">
        <v>91462.49</v>
      </c>
      <c r="F8" s="175">
        <v>178750.52</v>
      </c>
      <c r="G8" s="175">
        <v>189327.78999999998</v>
      </c>
      <c r="H8" s="175">
        <v>161032.97</v>
      </c>
      <c r="I8" s="175">
        <v>180460.41999999998</v>
      </c>
      <c r="J8" s="240">
        <v>101175.85</v>
      </c>
      <c r="K8" s="240">
        <v>239012.21</v>
      </c>
      <c r="L8" s="240">
        <v>200385.87</v>
      </c>
      <c r="M8" s="240">
        <v>249075.7</v>
      </c>
      <c r="N8" s="137">
        <v>272191.6599999998</v>
      </c>
      <c r="O8" s="337">
        <f t="shared" ref="O8:O23" si="2">IF(N8="","",(N8-M8)/M8)</f>
        <v>9.2806965914377787E-2</v>
      </c>
      <c r="Q8" s="127" t="s">
        <v>75</v>
      </c>
      <c r="R8" s="24">
        <v>4875.3999999999996</v>
      </c>
      <c r="S8" s="175">
        <v>5047.22</v>
      </c>
      <c r="T8" s="175">
        <v>4979.2489999999998</v>
      </c>
      <c r="U8" s="175">
        <v>7645.0780000000004</v>
      </c>
      <c r="V8" s="175">
        <v>9124.9479999999967</v>
      </c>
      <c r="W8" s="175">
        <v>9271.5960000000014</v>
      </c>
      <c r="X8" s="175">
        <v>8398.7909999999993</v>
      </c>
      <c r="Y8" s="175">
        <v>10079.532000000001</v>
      </c>
      <c r="Z8" s="175">
        <v>9460.1350000000002</v>
      </c>
      <c r="AA8" s="175">
        <v>13827.451999999999</v>
      </c>
      <c r="AB8" s="175">
        <v>13178.782000000005</v>
      </c>
      <c r="AC8" s="175">
        <v>12576.866000000007</v>
      </c>
      <c r="AD8" s="137">
        <v>17094.074999999997</v>
      </c>
      <c r="AE8" s="337">
        <f t="shared" ref="AE8:AE23" si="3">IF(AD8="","",(AD8-AC8)/AC8)</f>
        <v>0.35916809481789719</v>
      </c>
      <c r="AG8" s="143">
        <f t="shared" si="0"/>
        <v>0.46934653261753362</v>
      </c>
      <c r="AH8" s="178">
        <f t="shared" si="0"/>
        <v>0.46007754707955117</v>
      </c>
      <c r="AI8" s="178">
        <f t="shared" si="0"/>
        <v>0.54886851547144277</v>
      </c>
      <c r="AJ8" s="178">
        <f t="shared" si="0"/>
        <v>0.83587031142493495</v>
      </c>
      <c r="AK8" s="178">
        <f t="shared" si="0"/>
        <v>0.51048511635099003</v>
      </c>
      <c r="AL8" s="178">
        <f t="shared" si="0"/>
        <v>0.48971130968147902</v>
      </c>
      <c r="AM8" s="178">
        <f t="shared" si="0"/>
        <v>0.52155723141664712</v>
      </c>
      <c r="AN8" s="178">
        <f t="shared" si="0"/>
        <v>0.55854530317506745</v>
      </c>
      <c r="AO8" s="178">
        <f t="shared" si="0"/>
        <v>0.93501907816934571</v>
      </c>
      <c r="AP8" s="178">
        <f t="shared" si="0"/>
        <v>0.57852492138372347</v>
      </c>
      <c r="AQ8" s="178">
        <f t="shared" si="0"/>
        <v>0.65767022395341579</v>
      </c>
      <c r="AR8" s="178">
        <f t="shared" si="0"/>
        <v>0.50494150974984742</v>
      </c>
      <c r="AS8" s="178">
        <f>(AD8/N8)*10</f>
        <v>0.6280161192301047</v>
      </c>
      <c r="AT8" s="337">
        <f t="shared" ref="AT8" si="4">IF(AS8="","",(AS8-AR8)/AR8)</f>
        <v>0.24374032854068495</v>
      </c>
      <c r="AV8" s="123"/>
      <c r="AW8" s="123"/>
    </row>
    <row r="9" spans="1:49" ht="20.100000000000001" customHeight="1" x14ac:dyDescent="0.25">
      <c r="A9" s="139" t="s">
        <v>76</v>
      </c>
      <c r="B9" s="24">
        <v>167912.4499999999</v>
      </c>
      <c r="C9" s="175">
        <v>125645.36999999997</v>
      </c>
      <c r="D9" s="175">
        <v>135794.10999999996</v>
      </c>
      <c r="E9" s="175">
        <v>78438.490000000034</v>
      </c>
      <c r="F9" s="175">
        <v>159258.74000000002</v>
      </c>
      <c r="G9" s="175">
        <v>179781.25999999998</v>
      </c>
      <c r="H9" s="175">
        <v>158298.96</v>
      </c>
      <c r="I9" s="175">
        <v>184761.43000000002</v>
      </c>
      <c r="J9" s="240">
        <v>131254.85999999999</v>
      </c>
      <c r="K9" s="240">
        <v>209750.07</v>
      </c>
      <c r="L9" s="240">
        <v>209116.09</v>
      </c>
      <c r="M9" s="240">
        <v>327671.62000000104</v>
      </c>
      <c r="N9" s="137">
        <v>212647.07999999975</v>
      </c>
      <c r="O9" s="337">
        <f t="shared" si="2"/>
        <v>-0.35103601587467637</v>
      </c>
      <c r="Q9" s="127" t="s">
        <v>76</v>
      </c>
      <c r="R9" s="24">
        <v>7464.3919999999998</v>
      </c>
      <c r="S9" s="175">
        <v>5720.5099999999993</v>
      </c>
      <c r="T9" s="175">
        <v>6851.9379999999956</v>
      </c>
      <c r="U9" s="175">
        <v>7142.3209999999999</v>
      </c>
      <c r="V9" s="175">
        <v>8172.4949999999981</v>
      </c>
      <c r="W9" s="175">
        <v>8953.7059999999983</v>
      </c>
      <c r="X9" s="175">
        <v>8549.0249999999996</v>
      </c>
      <c r="Y9" s="175">
        <v>9978.1299999999992</v>
      </c>
      <c r="Z9" s="175">
        <v>10309.046</v>
      </c>
      <c r="AA9" s="175">
        <v>11853.175999999999</v>
      </c>
      <c r="AB9" s="175">
        <v>12973.125000000002</v>
      </c>
      <c r="AC9" s="175">
        <v>16952.228999999999</v>
      </c>
      <c r="AD9" s="137">
        <v>13132.756000000005</v>
      </c>
      <c r="AE9" s="337">
        <f t="shared" si="3"/>
        <v>-0.22530801111759372</v>
      </c>
      <c r="AG9" s="143">
        <f t="shared" si="0"/>
        <v>0.44454071154342661</v>
      </c>
      <c r="AH9" s="178">
        <f t="shared" si="0"/>
        <v>0.45529015514061527</v>
      </c>
      <c r="AI9" s="178">
        <f t="shared" si="0"/>
        <v>0.50458285709151873</v>
      </c>
      <c r="AJ9" s="178">
        <f t="shared" si="0"/>
        <v>0.9105632961572816</v>
      </c>
      <c r="AK9" s="178">
        <f t="shared" si="0"/>
        <v>0.51315833592555093</v>
      </c>
      <c r="AL9" s="178">
        <f t="shared" si="0"/>
        <v>0.49803333228390984</v>
      </c>
      <c r="AM9" s="178">
        <f t="shared" si="0"/>
        <v>0.54005566429495178</v>
      </c>
      <c r="AN9" s="178">
        <f t="shared" si="0"/>
        <v>0.54005481555322443</v>
      </c>
      <c r="AO9" s="178">
        <f t="shared" si="0"/>
        <v>0.78542204075338629</v>
      </c>
      <c r="AP9" s="178">
        <f t="shared" si="0"/>
        <v>0.56510951343186677</v>
      </c>
      <c r="AQ9" s="178">
        <f t="shared" si="0"/>
        <v>0.62037909182406781</v>
      </c>
      <c r="AR9" s="178">
        <f t="shared" si="0"/>
        <v>0.51735420357734807</v>
      </c>
      <c r="AS9" s="178">
        <f t="shared" ref="AS9:AS10" si="5">(AD9/N9)*10</f>
        <v>0.61758459133320898</v>
      </c>
      <c r="AT9" s="337">
        <f t="shared" ref="AT9:AT10" si="6">IF(AS9="","",(AS9-AR9)/AR9)</f>
        <v>0.19373649051809774</v>
      </c>
      <c r="AV9" s="123"/>
      <c r="AW9" s="123"/>
    </row>
    <row r="10" spans="1:49" ht="20.100000000000001" customHeight="1" x14ac:dyDescent="0.25">
      <c r="A10" s="139" t="s">
        <v>77</v>
      </c>
      <c r="B10" s="24">
        <v>170409.85000000006</v>
      </c>
      <c r="C10" s="175">
        <v>125525.65000000001</v>
      </c>
      <c r="D10" s="175">
        <v>131142.06000000003</v>
      </c>
      <c r="E10" s="175">
        <v>111314.47999999998</v>
      </c>
      <c r="F10" s="175">
        <v>139455.4</v>
      </c>
      <c r="G10" s="175">
        <v>172871.54000000007</v>
      </c>
      <c r="H10" s="175">
        <v>120913.15000000001</v>
      </c>
      <c r="I10" s="175">
        <v>195875.86000000002</v>
      </c>
      <c r="J10" s="240">
        <v>150373.06</v>
      </c>
      <c r="K10" s="240">
        <v>244932.87999999998</v>
      </c>
      <c r="L10" s="240">
        <v>233003.39</v>
      </c>
      <c r="M10" s="240">
        <v>221778.49</v>
      </c>
      <c r="N10" s="137"/>
      <c r="O10" s="337" t="str">
        <f t="shared" si="2"/>
        <v/>
      </c>
      <c r="Q10" s="127" t="s">
        <v>77</v>
      </c>
      <c r="R10" s="24">
        <v>7083.5199999999986</v>
      </c>
      <c r="S10" s="175">
        <v>5734.7760000000007</v>
      </c>
      <c r="T10" s="175">
        <v>6986.2150000000011</v>
      </c>
      <c r="U10" s="175">
        <v>8949.2860000000001</v>
      </c>
      <c r="V10" s="175">
        <v>7735.4290000000001</v>
      </c>
      <c r="W10" s="175">
        <v>8580.4020000000019</v>
      </c>
      <c r="X10" s="175">
        <v>6742.456000000001</v>
      </c>
      <c r="Y10" s="175">
        <v>10425.911000000004</v>
      </c>
      <c r="Z10" s="175">
        <v>11410.679</v>
      </c>
      <c r="AA10" s="175">
        <v>13024.389000000001</v>
      </c>
      <c r="AB10" s="175">
        <v>14120.863000000001</v>
      </c>
      <c r="AC10" s="175">
        <v>12238.496999999998</v>
      </c>
      <c r="AD10" s="137"/>
      <c r="AE10" s="337" t="str">
        <f t="shared" si="3"/>
        <v/>
      </c>
      <c r="AG10" s="143">
        <f t="shared" si="0"/>
        <v>0.41567550232571626</v>
      </c>
      <c r="AH10" s="178">
        <f t="shared" si="0"/>
        <v>0.45686088859129592</v>
      </c>
      <c r="AI10" s="178">
        <f t="shared" si="0"/>
        <v>0.53272115749897475</v>
      </c>
      <c r="AJ10" s="178">
        <f t="shared" si="0"/>
        <v>0.80396422819385238</v>
      </c>
      <c r="AK10" s="178">
        <f t="shared" si="0"/>
        <v>0.55468838065790216</v>
      </c>
      <c r="AL10" s="178">
        <f t="shared" si="0"/>
        <v>0.49634555231011412</v>
      </c>
      <c r="AM10" s="178">
        <f t="shared" si="0"/>
        <v>0.55762801647298088</v>
      </c>
      <c r="AN10" s="178">
        <f t="shared" si="0"/>
        <v>0.53227135799174041</v>
      </c>
      <c r="AO10" s="178">
        <f t="shared" si="0"/>
        <v>0.75882468575155682</v>
      </c>
      <c r="AP10" s="178">
        <f t="shared" si="0"/>
        <v>0.5317533930111793</v>
      </c>
      <c r="AQ10" s="178">
        <f t="shared" si="0"/>
        <v>0.60603680487223821</v>
      </c>
      <c r="AR10" s="178">
        <f t="shared" si="0"/>
        <v>0.55183426490098286</v>
      </c>
      <c r="AS10" s="178"/>
      <c r="AT10" s="337"/>
      <c r="AV10" s="123"/>
      <c r="AW10" s="123"/>
    </row>
    <row r="11" spans="1:49" ht="20.100000000000001" customHeight="1" x14ac:dyDescent="0.25">
      <c r="A11" s="139" t="s">
        <v>78</v>
      </c>
      <c r="B11" s="24">
        <v>105742.86999999997</v>
      </c>
      <c r="C11" s="175">
        <v>146772.35999999993</v>
      </c>
      <c r="D11" s="175">
        <v>106191.60999999997</v>
      </c>
      <c r="E11" s="175">
        <v>156740.30999999991</v>
      </c>
      <c r="F11" s="175">
        <v>208322.54999999996</v>
      </c>
      <c r="G11" s="175">
        <v>182102.74999999991</v>
      </c>
      <c r="H11" s="175">
        <v>156318.05000000002</v>
      </c>
      <c r="I11" s="175">
        <v>208364.81999999995</v>
      </c>
      <c r="J11" s="240">
        <v>123404.02</v>
      </c>
      <c r="K11" s="240">
        <v>228431.58000000013</v>
      </c>
      <c r="L11" s="240">
        <v>207366.91000000006</v>
      </c>
      <c r="M11" s="240">
        <v>266442.00000000006</v>
      </c>
      <c r="N11" s="137"/>
      <c r="O11" s="337" t="str">
        <f t="shared" si="2"/>
        <v/>
      </c>
      <c r="Q11" s="127" t="s">
        <v>78</v>
      </c>
      <c r="R11" s="24">
        <v>5269.9080000000022</v>
      </c>
      <c r="S11" s="175">
        <v>6791.5110000000022</v>
      </c>
      <c r="T11" s="175">
        <v>6331.175000000002</v>
      </c>
      <c r="U11" s="175">
        <v>12356.189000000002</v>
      </c>
      <c r="V11" s="175">
        <v>10013.188000000002</v>
      </c>
      <c r="W11" s="175">
        <v>9709.3430000000008</v>
      </c>
      <c r="X11" s="175">
        <v>9074.4239999999991</v>
      </c>
      <c r="Y11" s="175">
        <v>11193.306000000002</v>
      </c>
      <c r="Z11" s="175">
        <v>12194.198</v>
      </c>
      <c r="AA11" s="175">
        <v>12392.851000000008</v>
      </c>
      <c r="AB11" s="175">
        <v>10554.120999999999</v>
      </c>
      <c r="AC11" s="175">
        <v>14166.043999999998</v>
      </c>
      <c r="AD11" s="137"/>
      <c r="AE11" s="337" t="str">
        <f t="shared" si="3"/>
        <v/>
      </c>
      <c r="AG11" s="143">
        <f t="shared" si="0"/>
        <v>0.4983700555886183</v>
      </c>
      <c r="AH11" s="178">
        <f t="shared" si="0"/>
        <v>0.46272411236012051</v>
      </c>
      <c r="AI11" s="178">
        <f t="shared" si="0"/>
        <v>0.59620293919642087</v>
      </c>
      <c r="AJ11" s="178">
        <f t="shared" si="0"/>
        <v>0.78832235306922693</v>
      </c>
      <c r="AK11" s="178">
        <f t="shared" si="0"/>
        <v>0.48065790285305188</v>
      </c>
      <c r="AL11" s="178">
        <f t="shared" si="0"/>
        <v>0.53317937263440585</v>
      </c>
      <c r="AM11" s="178">
        <f t="shared" si="0"/>
        <v>0.58051031214885285</v>
      </c>
      <c r="AN11" s="178">
        <f t="shared" si="0"/>
        <v>0.53719749811892448</v>
      </c>
      <c r="AO11" s="178">
        <f t="shared" si="0"/>
        <v>0.98815241189063374</v>
      </c>
      <c r="AP11" s="178">
        <f t="shared" si="0"/>
        <v>0.54251916481950524</v>
      </c>
      <c r="AQ11" s="178">
        <f t="shared" si="0"/>
        <v>0.50895878228594893</v>
      </c>
      <c r="AR11" s="178">
        <f t="shared" si="0"/>
        <v>0.53167458583856875</v>
      </c>
      <c r="AS11" s="178"/>
      <c r="AT11" s="337"/>
      <c r="AV11" s="123"/>
      <c r="AW11" s="123"/>
    </row>
    <row r="12" spans="1:49" ht="20.100000000000001" customHeight="1" x14ac:dyDescent="0.25">
      <c r="A12" s="139" t="s">
        <v>79</v>
      </c>
      <c r="B12" s="24">
        <v>173043.08000000005</v>
      </c>
      <c r="C12" s="175">
        <v>88557.569999999978</v>
      </c>
      <c r="D12" s="175">
        <v>121066.39000000004</v>
      </c>
      <c r="E12" s="175">
        <v>142381.43</v>
      </c>
      <c r="F12" s="175">
        <v>163673.44999999992</v>
      </c>
      <c r="G12" s="175">
        <v>227727.18000000014</v>
      </c>
      <c r="H12" s="175">
        <v>161332.92000000001</v>
      </c>
      <c r="I12" s="175">
        <v>247351.10999999993</v>
      </c>
      <c r="J12" s="240">
        <v>159573.16</v>
      </c>
      <c r="K12" s="240">
        <v>248865.2099999999</v>
      </c>
      <c r="L12" s="240">
        <v>200988.73999999996</v>
      </c>
      <c r="M12" s="240">
        <v>276746.97999999992</v>
      </c>
      <c r="N12" s="137"/>
      <c r="O12" s="337" t="str">
        <f t="shared" si="2"/>
        <v/>
      </c>
      <c r="Q12" s="127" t="s">
        <v>79</v>
      </c>
      <c r="R12" s="24">
        <v>8468.7459999999992</v>
      </c>
      <c r="S12" s="175">
        <v>4467.674</v>
      </c>
      <c r="T12" s="175">
        <v>6989.1480000000029</v>
      </c>
      <c r="U12" s="175">
        <v>11275.52199999999</v>
      </c>
      <c r="V12" s="175">
        <v>8874.6120000000028</v>
      </c>
      <c r="W12" s="175">
        <v>11770.861000000004</v>
      </c>
      <c r="X12" s="175">
        <v>9513.2329999999984</v>
      </c>
      <c r="Y12" s="175">
        <v>14562.611999999999</v>
      </c>
      <c r="Z12" s="175">
        <v>13054.882</v>
      </c>
      <c r="AA12" s="175">
        <v>13834.111000000008</v>
      </c>
      <c r="AB12" s="175">
        <v>12299.127999999995</v>
      </c>
      <c r="AC12" s="175">
        <v>14607.988000000005</v>
      </c>
      <c r="AD12" s="137"/>
      <c r="AE12" s="337" t="str">
        <f t="shared" si="3"/>
        <v/>
      </c>
      <c r="AG12" s="143">
        <f t="shared" si="0"/>
        <v>0.48940102083250003</v>
      </c>
      <c r="AH12" s="178">
        <f t="shared" si="0"/>
        <v>0.50449374344847098</v>
      </c>
      <c r="AI12" s="178">
        <f t="shared" si="0"/>
        <v>0.57729878622795316</v>
      </c>
      <c r="AJ12" s="178">
        <f t="shared" si="0"/>
        <v>0.79192363779461905</v>
      </c>
      <c r="AK12" s="178">
        <f t="shared" si="0"/>
        <v>0.54221451310521085</v>
      </c>
      <c r="AL12" s="178">
        <f t="shared" si="0"/>
        <v>0.51688432623633229</v>
      </c>
      <c r="AM12" s="178">
        <f t="shared" si="0"/>
        <v>0.58966471319058733</v>
      </c>
      <c r="AN12" s="178">
        <f t="shared" si="0"/>
        <v>0.5887425368740008</v>
      </c>
      <c r="AO12" s="178">
        <f t="shared" si="0"/>
        <v>0.81811264500872194</v>
      </c>
      <c r="AP12" s="178">
        <f t="shared" si="0"/>
        <v>0.55588770322698033</v>
      </c>
      <c r="AQ12" s="178">
        <f t="shared" si="0"/>
        <v>0.61193119574758248</v>
      </c>
      <c r="AR12" s="178">
        <f t="shared" si="0"/>
        <v>0.527846338196717</v>
      </c>
      <c r="AS12" s="178"/>
      <c r="AT12" s="337"/>
      <c r="AV12" s="123"/>
      <c r="AW12" s="123"/>
    </row>
    <row r="13" spans="1:49" ht="20.100000000000001" customHeight="1" x14ac:dyDescent="0.25">
      <c r="A13" s="139" t="s">
        <v>80</v>
      </c>
      <c r="B13" s="24">
        <v>153878.58000000007</v>
      </c>
      <c r="C13" s="175">
        <v>146271.1</v>
      </c>
      <c r="D13" s="175">
        <v>129654.32999999994</v>
      </c>
      <c r="E13" s="175">
        <v>179800.25999999989</v>
      </c>
      <c r="F13" s="175">
        <v>269493.00999999989</v>
      </c>
      <c r="G13" s="175">
        <v>237770.30999999997</v>
      </c>
      <c r="H13" s="175">
        <v>147807.46000000011</v>
      </c>
      <c r="I13" s="175">
        <v>207312.03999999983</v>
      </c>
      <c r="J13" s="240">
        <v>176243.62</v>
      </c>
      <c r="K13" s="240">
        <v>278687.1700000001</v>
      </c>
      <c r="L13" s="240">
        <v>285820.33000000013</v>
      </c>
      <c r="M13" s="240">
        <v>267127.25000000006</v>
      </c>
      <c r="N13" s="137"/>
      <c r="O13" s="337" t="str">
        <f t="shared" si="2"/>
        <v/>
      </c>
      <c r="Q13" s="127" t="s">
        <v>80</v>
      </c>
      <c r="R13" s="24">
        <v>8304.4390000000039</v>
      </c>
      <c r="S13" s="175">
        <v>7350.9219999999987</v>
      </c>
      <c r="T13" s="175">
        <v>8610.476999999999</v>
      </c>
      <c r="U13" s="175">
        <v>14121.920000000007</v>
      </c>
      <c r="V13" s="175">
        <v>13262.653999999999</v>
      </c>
      <c r="W13" s="175">
        <v>12363.967000000001</v>
      </c>
      <c r="X13" s="175">
        <v>8473.6030000000046</v>
      </c>
      <c r="Y13" s="175">
        <v>11749.72900000001</v>
      </c>
      <c r="Z13" s="175">
        <v>14285.174000000001</v>
      </c>
      <c r="AA13" s="175">
        <v>14287.105000000005</v>
      </c>
      <c r="AB13" s="175">
        <v>16611.900999999998</v>
      </c>
      <c r="AC13" s="175">
        <v>15630.01</v>
      </c>
      <c r="AD13" s="137"/>
      <c r="AE13" s="337" t="str">
        <f t="shared" si="3"/>
        <v/>
      </c>
      <c r="AG13" s="143">
        <f t="shared" si="0"/>
        <v>0.53967478774498701</v>
      </c>
      <c r="AH13" s="178">
        <f t="shared" si="0"/>
        <v>0.50255463998014638</v>
      </c>
      <c r="AI13" s="178">
        <f t="shared" si="0"/>
        <v>0.66411025378018629</v>
      </c>
      <c r="AJ13" s="178">
        <f t="shared" si="0"/>
        <v>0.78542266846555253</v>
      </c>
      <c r="AK13" s="178">
        <f t="shared" si="0"/>
        <v>0.49213350654252608</v>
      </c>
      <c r="AL13" s="178">
        <f t="shared" si="0"/>
        <v>0.51999625184490039</v>
      </c>
      <c r="AM13" s="178">
        <f t="shared" si="0"/>
        <v>0.57328655806682549</v>
      </c>
      <c r="AN13" s="178">
        <f t="shared" si="0"/>
        <v>0.56676539384784497</v>
      </c>
      <c r="AO13" s="178">
        <f t="shared" si="0"/>
        <v>0.81053566648256559</v>
      </c>
      <c r="AP13" s="178">
        <f t="shared" si="0"/>
        <v>0.51265743593434887</v>
      </c>
      <c r="AQ13" s="178">
        <f t="shared" si="0"/>
        <v>0.58120081940987156</v>
      </c>
      <c r="AR13" s="178">
        <f t="shared" si="0"/>
        <v>0.58511477207959861</v>
      </c>
      <c r="AS13" s="178"/>
      <c r="AT13" s="337"/>
      <c r="AV13" s="123"/>
      <c r="AW13" s="123"/>
    </row>
    <row r="14" spans="1:49" ht="20.100000000000001" customHeight="1" x14ac:dyDescent="0.25">
      <c r="A14" s="139" t="s">
        <v>81</v>
      </c>
      <c r="B14" s="24">
        <v>172907.80999999991</v>
      </c>
      <c r="C14" s="175">
        <v>197865.85999999996</v>
      </c>
      <c r="D14" s="175">
        <v>108818.47999999997</v>
      </c>
      <c r="E14" s="175">
        <v>128700.31000000001</v>
      </c>
      <c r="F14" s="175">
        <v>196874.73</v>
      </c>
      <c r="G14" s="175">
        <v>236496.18999999983</v>
      </c>
      <c r="H14" s="175">
        <v>161286.66999999981</v>
      </c>
      <c r="I14" s="175">
        <v>171590.03999999995</v>
      </c>
      <c r="J14" s="240">
        <v>180155.07</v>
      </c>
      <c r="K14" s="240">
        <v>296232.94000000058</v>
      </c>
      <c r="L14" s="240">
        <v>286301.54999999993</v>
      </c>
      <c r="M14" s="240">
        <v>218920.48999999979</v>
      </c>
      <c r="N14" s="137"/>
      <c r="O14" s="337" t="str">
        <f t="shared" si="2"/>
        <v/>
      </c>
      <c r="Q14" s="127" t="s">
        <v>81</v>
      </c>
      <c r="R14" s="24">
        <v>7854.7379999999985</v>
      </c>
      <c r="S14" s="175">
        <v>8326.2219999999998</v>
      </c>
      <c r="T14" s="175">
        <v>7079.4509999999991</v>
      </c>
      <c r="U14" s="175">
        <v>9224.3630000000012</v>
      </c>
      <c r="V14" s="175">
        <v>8588.8440000000028</v>
      </c>
      <c r="W14" s="175">
        <v>10903.496999999998</v>
      </c>
      <c r="X14" s="175">
        <v>9835.2980000000043</v>
      </c>
      <c r="Y14" s="175">
        <v>10047.059999999994</v>
      </c>
      <c r="Z14" s="175">
        <v>13857.925999999999</v>
      </c>
      <c r="AA14" s="175">
        <v>14770.591999999991</v>
      </c>
      <c r="AB14" s="175">
        <v>15842.40800000001</v>
      </c>
      <c r="AC14" s="175">
        <v>12822.846000000009</v>
      </c>
      <c r="AD14" s="137"/>
      <c r="AE14" s="337" t="str">
        <f t="shared" si="3"/>
        <v/>
      </c>
      <c r="AG14" s="143">
        <f t="shared" si="0"/>
        <v>0.45427317597741834</v>
      </c>
      <c r="AH14" s="178">
        <f t="shared" si="0"/>
        <v>0.4208013449111434</v>
      </c>
      <c r="AI14" s="178">
        <f t="shared" si="0"/>
        <v>0.65057433259497854</v>
      </c>
      <c r="AJ14" s="178">
        <f t="shared" si="0"/>
        <v>0.71673199543963806</v>
      </c>
      <c r="AK14" s="178">
        <f t="shared" si="0"/>
        <v>0.436259341155668</v>
      </c>
      <c r="AL14" s="178">
        <f t="shared" si="0"/>
        <v>0.46104324133086483</v>
      </c>
      <c r="AM14" s="178">
        <f t="shared" si="0"/>
        <v>0.60980228558256033</v>
      </c>
      <c r="AN14" s="178">
        <f t="shared" si="0"/>
        <v>0.58552699212611625</v>
      </c>
      <c r="AO14" s="178">
        <f t="shared" si="0"/>
        <v>0.76922209294470589</v>
      </c>
      <c r="AP14" s="178">
        <f t="shared" si="0"/>
        <v>0.49861409740591178</v>
      </c>
      <c r="AQ14" s="178">
        <f t="shared" si="0"/>
        <v>0.55334691691330395</v>
      </c>
      <c r="AR14" s="178">
        <f t="shared" si="0"/>
        <v>0.58573073721879676</v>
      </c>
      <c r="AS14" s="178"/>
      <c r="AT14" s="337"/>
      <c r="AV14" s="123"/>
      <c r="AW14" s="123"/>
    </row>
    <row r="15" spans="1:49" ht="20.100000000000001" customHeight="1" x14ac:dyDescent="0.25">
      <c r="A15" s="139" t="s">
        <v>82</v>
      </c>
      <c r="B15" s="24">
        <v>184668.65</v>
      </c>
      <c r="C15" s="175">
        <v>144340.81999999992</v>
      </c>
      <c r="D15" s="175">
        <v>80105.51999999996</v>
      </c>
      <c r="E15" s="175">
        <v>122946.30000000002</v>
      </c>
      <c r="F15" s="175">
        <v>216355.29000000004</v>
      </c>
      <c r="G15" s="175">
        <v>152646.59000000005</v>
      </c>
      <c r="H15" s="175">
        <v>149729.00999999972</v>
      </c>
      <c r="I15" s="175">
        <v>137518.23999999996</v>
      </c>
      <c r="J15" s="240">
        <v>158081.72</v>
      </c>
      <c r="K15" s="240">
        <v>248455.1099999999</v>
      </c>
      <c r="L15" s="240">
        <v>193947.6099999999</v>
      </c>
      <c r="M15" s="240">
        <v>176782.48999999993</v>
      </c>
      <c r="N15" s="137"/>
      <c r="O15" s="337" t="str">
        <f t="shared" si="2"/>
        <v/>
      </c>
      <c r="Q15" s="127" t="s">
        <v>82</v>
      </c>
      <c r="R15" s="24">
        <v>8976.5390000000007</v>
      </c>
      <c r="S15" s="175">
        <v>8231.4969999999994</v>
      </c>
      <c r="T15" s="175">
        <v>7380.0529999999981</v>
      </c>
      <c r="U15" s="175">
        <v>9158.0150000000012</v>
      </c>
      <c r="V15" s="175">
        <v>11920.680999999999</v>
      </c>
      <c r="W15" s="175">
        <v>8611.9049999999952</v>
      </c>
      <c r="X15" s="175">
        <v>9047.3699999999972</v>
      </c>
      <c r="Y15" s="175">
        <v>10872.128000000008</v>
      </c>
      <c r="Z15" s="175">
        <v>13645.628000000001</v>
      </c>
      <c r="AA15" s="175">
        <v>13484.313000000007</v>
      </c>
      <c r="AB15" s="175">
        <v>12902.209999999997</v>
      </c>
      <c r="AC15" s="175">
        <v>11746.071000000002</v>
      </c>
      <c r="AD15" s="137"/>
      <c r="AE15" s="337" t="str">
        <f t="shared" si="3"/>
        <v/>
      </c>
      <c r="AG15" s="143">
        <f t="shared" si="0"/>
        <v>0.48608894904468092</v>
      </c>
      <c r="AH15" s="178">
        <f t="shared" si="0"/>
        <v>0.57028198953005838</v>
      </c>
      <c r="AI15" s="178">
        <f t="shared" si="0"/>
        <v>0.92129144158854492</v>
      </c>
      <c r="AJ15" s="178">
        <f t="shared" si="0"/>
        <v>0.7448792684285741</v>
      </c>
      <c r="AK15" s="178">
        <f t="shared" si="0"/>
        <v>0.55097709882665669</v>
      </c>
      <c r="AL15" s="178">
        <f t="shared" si="0"/>
        <v>0.56417277320115655</v>
      </c>
      <c r="AM15" s="178">
        <f t="shared" si="0"/>
        <v>0.60424963739491866</v>
      </c>
      <c r="AN15" s="178">
        <f t="shared" si="0"/>
        <v>0.79059534211607208</v>
      </c>
      <c r="AO15" s="178">
        <f t="shared" si="0"/>
        <v>0.86320088116450155</v>
      </c>
      <c r="AP15" s="178">
        <f t="shared" si="0"/>
        <v>0.54272632991931669</v>
      </c>
      <c r="AQ15" s="178">
        <f t="shared" si="0"/>
        <v>0.66524202077045469</v>
      </c>
      <c r="AR15" s="178">
        <f t="shared" si="0"/>
        <v>0.66443633642675848</v>
      </c>
      <c r="AS15" s="178"/>
      <c r="AT15" s="337"/>
      <c r="AV15" s="123"/>
      <c r="AW15" s="123"/>
    </row>
    <row r="16" spans="1:49" ht="20.100000000000001" customHeight="1" x14ac:dyDescent="0.25">
      <c r="A16" s="139" t="s">
        <v>83</v>
      </c>
      <c r="B16" s="24">
        <v>175049.21999999997</v>
      </c>
      <c r="C16" s="175">
        <v>101082.92000000001</v>
      </c>
      <c r="D16" s="175">
        <v>69030.890000000014</v>
      </c>
      <c r="E16" s="175">
        <v>154535.30999999976</v>
      </c>
      <c r="F16" s="175">
        <v>191998.53000000006</v>
      </c>
      <c r="G16" s="175">
        <v>123638.51</v>
      </c>
      <c r="H16" s="175">
        <v>139323.20999999988</v>
      </c>
      <c r="I16" s="175">
        <v>159510.34999999989</v>
      </c>
      <c r="J16" s="240">
        <v>217871.62</v>
      </c>
      <c r="K16" s="240">
        <v>280257.64000000013</v>
      </c>
      <c r="L16" s="240">
        <v>221165.11999999979</v>
      </c>
      <c r="M16" s="240">
        <v>196672.21000000005</v>
      </c>
      <c r="N16" s="137"/>
      <c r="O16" s="337" t="str">
        <f t="shared" si="2"/>
        <v/>
      </c>
      <c r="Q16" s="127" t="s">
        <v>83</v>
      </c>
      <c r="R16" s="24">
        <v>8917.1569999999974</v>
      </c>
      <c r="S16" s="175">
        <v>6317.9840000000004</v>
      </c>
      <c r="T16" s="175">
        <v>6844.7550000000019</v>
      </c>
      <c r="U16" s="175">
        <v>12425.312000000002</v>
      </c>
      <c r="V16" s="175">
        <v>11852.688999999998</v>
      </c>
      <c r="W16" s="175">
        <v>8900.4360000000015</v>
      </c>
      <c r="X16" s="175">
        <v>10677.083000000001</v>
      </c>
      <c r="Y16" s="175">
        <v>13098.086000000008</v>
      </c>
      <c r="Z16" s="175">
        <v>16740.395</v>
      </c>
      <c r="AA16" s="175">
        <v>17459.428999999986</v>
      </c>
      <c r="AB16" s="175">
        <v>14265.805999999997</v>
      </c>
      <c r="AC16" s="175">
        <v>12907.971000000003</v>
      </c>
      <c r="AD16" s="137"/>
      <c r="AE16" s="337" t="str">
        <f t="shared" si="3"/>
        <v/>
      </c>
      <c r="AG16" s="143">
        <f t="shared" si="0"/>
        <v>0.50940855377704619</v>
      </c>
      <c r="AH16" s="178">
        <f t="shared" si="0"/>
        <v>0.62502982699747878</v>
      </c>
      <c r="AI16" s="178">
        <f t="shared" si="0"/>
        <v>0.99154958019518513</v>
      </c>
      <c r="AJ16" s="178">
        <f t="shared" si="0"/>
        <v>0.80404355483546253</v>
      </c>
      <c r="AK16" s="178">
        <f t="shared" si="0"/>
        <v>0.61733227853359063</v>
      </c>
      <c r="AL16" s="178">
        <f t="shared" si="0"/>
        <v>0.71987570862832317</v>
      </c>
      <c r="AM16" s="178">
        <f t="shared" si="0"/>
        <v>0.76635350276526137</v>
      </c>
      <c r="AN16" s="178">
        <f t="shared" si="0"/>
        <v>0.8211433301976967</v>
      </c>
      <c r="AO16" s="178">
        <f t="shared" si="0"/>
        <v>0.76836051432490382</v>
      </c>
      <c r="AP16" s="178">
        <f t="shared" si="0"/>
        <v>0.62297780713489115</v>
      </c>
      <c r="AQ16" s="178">
        <f t="shared" si="0"/>
        <v>0.64502965024503012</v>
      </c>
      <c r="AR16" s="178">
        <f t="shared" si="0"/>
        <v>0.65631900917775821</v>
      </c>
      <c r="AS16" s="178"/>
      <c r="AT16" s="337"/>
      <c r="AV16" s="123"/>
      <c r="AW16" s="123"/>
    </row>
    <row r="17" spans="1:49" ht="20.100000000000001" customHeight="1" x14ac:dyDescent="0.25">
      <c r="A17" s="139" t="s">
        <v>84</v>
      </c>
      <c r="B17" s="24">
        <v>143652.40999999997</v>
      </c>
      <c r="C17" s="175">
        <v>108321.03000000003</v>
      </c>
      <c r="D17" s="175">
        <v>126056.69</v>
      </c>
      <c r="E17" s="175">
        <v>102105.74999999991</v>
      </c>
      <c r="F17" s="175">
        <v>191150.96000000002</v>
      </c>
      <c r="G17" s="175">
        <v>143866.02999999988</v>
      </c>
      <c r="H17" s="175">
        <v>151239.86000000007</v>
      </c>
      <c r="I17" s="175">
        <v>135902.21999999988</v>
      </c>
      <c r="J17" s="240">
        <v>269362.65000000002</v>
      </c>
      <c r="K17" s="240">
        <v>228067.11000000004</v>
      </c>
      <c r="L17" s="240">
        <v>226213.38000000006</v>
      </c>
      <c r="M17" s="240">
        <v>218518.52999999985</v>
      </c>
      <c r="N17" s="137"/>
      <c r="O17" s="337" t="str">
        <f t="shared" si="2"/>
        <v/>
      </c>
      <c r="Q17" s="127" t="s">
        <v>84</v>
      </c>
      <c r="R17" s="24">
        <v>8623.6640000000007</v>
      </c>
      <c r="S17" s="175">
        <v>7729.3239999999987</v>
      </c>
      <c r="T17" s="175">
        <v>10518.219000000001</v>
      </c>
      <c r="U17" s="175">
        <v>7756.1780000000035</v>
      </c>
      <c r="V17" s="175">
        <v>12715.098000000002</v>
      </c>
      <c r="W17" s="175">
        <v>10229.966999999997</v>
      </c>
      <c r="X17" s="175">
        <v>10778.716999999997</v>
      </c>
      <c r="Y17" s="175">
        <v>11138.637000000001</v>
      </c>
      <c r="Z17" s="175">
        <v>17757.596000000001</v>
      </c>
      <c r="AA17" s="175">
        <v>15905.198000000008</v>
      </c>
      <c r="AB17" s="175">
        <v>14901.102000000014</v>
      </c>
      <c r="AC17" s="175">
        <v>15932.707000000004</v>
      </c>
      <c r="AD17" s="137"/>
      <c r="AE17" s="337" t="str">
        <f t="shared" si="3"/>
        <v/>
      </c>
      <c r="AG17" s="143">
        <f t="shared" si="0"/>
        <v>0.60031460662581315</v>
      </c>
      <c r="AH17" s="178">
        <f t="shared" si="0"/>
        <v>0.71355709966938063</v>
      </c>
      <c r="AI17" s="178">
        <f t="shared" ref="AI17:AL19" si="7">IF(T17="","",(T17/D17)*10)</f>
        <v>0.83440387019522733</v>
      </c>
      <c r="AJ17" s="178">
        <f t="shared" si="7"/>
        <v>0.75962205850307263</v>
      </c>
      <c r="AK17" s="178">
        <f t="shared" si="7"/>
        <v>0.665186196292187</v>
      </c>
      <c r="AL17" s="178">
        <f t="shared" si="7"/>
        <v>0.71107592250929597</v>
      </c>
      <c r="AM17" s="178">
        <f t="shared" si="0"/>
        <v>0.71269022597614096</v>
      </c>
      <c r="AN17" s="178">
        <f t="shared" si="0"/>
        <v>0.81960669958150867</v>
      </c>
      <c r="AO17" s="178">
        <f t="shared" si="0"/>
        <v>0.65924492501094711</v>
      </c>
      <c r="AP17" s="178">
        <f t="shared" si="0"/>
        <v>0.69739113193480651</v>
      </c>
      <c r="AQ17" s="178">
        <f t="shared" si="0"/>
        <v>0.65871886092679444</v>
      </c>
      <c r="AR17" s="178">
        <f t="shared" si="0"/>
        <v>0.72912384135112085</v>
      </c>
      <c r="AS17" s="178"/>
      <c r="AT17" s="337"/>
      <c r="AV17" s="123"/>
      <c r="AW17" s="123"/>
    </row>
    <row r="18" spans="1:49" ht="20.100000000000001" customHeight="1" thickBot="1" x14ac:dyDescent="0.3">
      <c r="A18" s="139" t="s">
        <v>85</v>
      </c>
      <c r="B18" s="24">
        <v>152913.45000000004</v>
      </c>
      <c r="C18" s="175">
        <v>216589.59999999995</v>
      </c>
      <c r="D18" s="175">
        <v>85917.549999999959</v>
      </c>
      <c r="E18" s="175">
        <v>230072.31999999998</v>
      </c>
      <c r="F18" s="175">
        <v>233366.15000000014</v>
      </c>
      <c r="G18" s="175">
        <v>149347.89999999994</v>
      </c>
      <c r="H18" s="175">
        <v>169726.70999999988</v>
      </c>
      <c r="I18" s="175">
        <v>161609.71999999994</v>
      </c>
      <c r="J18" s="240">
        <v>201683.16</v>
      </c>
      <c r="K18" s="240">
        <v>231436.16000000015</v>
      </c>
      <c r="L18" s="240">
        <v>249510.86000000004</v>
      </c>
      <c r="M18" s="240">
        <v>227187.8600000001</v>
      </c>
      <c r="N18" s="137"/>
      <c r="O18" s="337" t="str">
        <f t="shared" si="2"/>
        <v/>
      </c>
      <c r="Q18" s="127" t="s">
        <v>85</v>
      </c>
      <c r="R18" s="24">
        <v>8608.0499999999975</v>
      </c>
      <c r="S18" s="175">
        <v>10777.051000000001</v>
      </c>
      <c r="T18" s="175">
        <v>8423.9280000000035</v>
      </c>
      <c r="U18" s="175">
        <v>14158.847</v>
      </c>
      <c r="V18" s="175">
        <v>13639.642000000007</v>
      </c>
      <c r="W18" s="175">
        <v>9440.7710000000006</v>
      </c>
      <c r="X18" s="175">
        <v>11551.010000000002</v>
      </c>
      <c r="Y18" s="175">
        <v>14804.034999999996</v>
      </c>
      <c r="Z18" s="175">
        <v>13581.739</v>
      </c>
      <c r="AA18" s="175">
        <v>16207.478999999999</v>
      </c>
      <c r="AB18" s="175">
        <v>14210.079999999994</v>
      </c>
      <c r="AC18" s="175">
        <v>16415.970000000008</v>
      </c>
      <c r="AD18" s="137"/>
      <c r="AE18" s="337" t="str">
        <f t="shared" si="3"/>
        <v/>
      </c>
      <c r="AG18" s="143">
        <f t="shared" si="0"/>
        <v>0.56293609227965202</v>
      </c>
      <c r="AH18" s="178">
        <f t="shared" si="0"/>
        <v>0.49757933898949919</v>
      </c>
      <c r="AI18" s="178">
        <f t="shared" si="7"/>
        <v>0.98046650538801527</v>
      </c>
      <c r="AJ18" s="178">
        <f t="shared" si="7"/>
        <v>0.61540853762851611</v>
      </c>
      <c r="AK18" s="178">
        <f t="shared" si="7"/>
        <v>0.58447388363736552</v>
      </c>
      <c r="AL18" s="178">
        <f t="shared" si="7"/>
        <v>0.63213282543644767</v>
      </c>
      <c r="AM18" s="178">
        <f t="shared" si="0"/>
        <v>0.68056524515204542</v>
      </c>
      <c r="AN18" s="178">
        <f t="shared" si="0"/>
        <v>0.91603617653690639</v>
      </c>
      <c r="AO18" s="178">
        <f t="shared" si="0"/>
        <v>0.67341958545274683</v>
      </c>
      <c r="AP18" s="178">
        <f t="shared" si="0"/>
        <v>0.7003002037365289</v>
      </c>
      <c r="AQ18" s="178">
        <f t="shared" si="0"/>
        <v>0.56951749515031103</v>
      </c>
      <c r="AR18" s="178">
        <f t="shared" si="0"/>
        <v>0.72257250013270968</v>
      </c>
      <c r="AS18" s="178"/>
      <c r="AT18" s="337"/>
      <c r="AV18" s="123"/>
      <c r="AW18" s="123"/>
    </row>
    <row r="19" spans="1:49" ht="20.100000000000001" customHeight="1" thickBot="1" x14ac:dyDescent="0.3">
      <c r="A19" s="41" t="str">
        <f>'2'!A19</f>
        <v>jan-mar</v>
      </c>
      <c r="B19" s="193">
        <f>SUM(B7:B9)</f>
        <v>383996.99999999988</v>
      </c>
      <c r="C19" s="410">
        <f t="shared" ref="C19:N19" si="8">SUM(C7:C9)</f>
        <v>360761.51999999996</v>
      </c>
      <c r="D19" s="410">
        <f t="shared" si="8"/>
        <v>338161.04999999993</v>
      </c>
      <c r="E19" s="410">
        <f t="shared" si="8"/>
        <v>270933.47000000003</v>
      </c>
      <c r="F19" s="410">
        <f t="shared" si="8"/>
        <v>519508.35</v>
      </c>
      <c r="G19" s="410">
        <f t="shared" si="8"/>
        <v>534624.43999999983</v>
      </c>
      <c r="H19" s="410">
        <f t="shared" si="8"/>
        <v>446773.26</v>
      </c>
      <c r="I19" s="410">
        <f t="shared" si="8"/>
        <v>530786.49</v>
      </c>
      <c r="J19" s="410">
        <f t="shared" si="8"/>
        <v>340453.22</v>
      </c>
      <c r="K19" s="410">
        <f t="shared" si="8"/>
        <v>649895.34000000008</v>
      </c>
      <c r="L19" s="410">
        <f t="shared" si="8"/>
        <v>640920.42999999993</v>
      </c>
      <c r="M19" s="410">
        <f t="shared" si="8"/>
        <v>794459.75000000116</v>
      </c>
      <c r="N19" s="411">
        <f t="shared" si="8"/>
        <v>681426.79999999935</v>
      </c>
      <c r="O19" s="355">
        <f t="shared" si="2"/>
        <v>-0.14227649670106213</v>
      </c>
      <c r="P19" s="197"/>
      <c r="Q19" s="196"/>
      <c r="R19" s="193">
        <f>SUM(R7:R9)</f>
        <v>17386.603999999999</v>
      </c>
      <c r="S19" s="194">
        <f t="shared" ref="S19:AD19" si="9">SUM(S7:S9)</f>
        <v>16187.608</v>
      </c>
      <c r="T19" s="194">
        <f t="shared" si="9"/>
        <v>17207.878999999994</v>
      </c>
      <c r="U19" s="194">
        <f t="shared" si="9"/>
        <v>22973.369000000002</v>
      </c>
      <c r="V19" s="194">
        <f t="shared" si="9"/>
        <v>26551.153999999995</v>
      </c>
      <c r="W19" s="194">
        <f t="shared" si="9"/>
        <v>26243.759999999998</v>
      </c>
      <c r="X19" s="194">
        <f t="shared" si="9"/>
        <v>24497.342000000004</v>
      </c>
      <c r="Y19" s="194">
        <f t="shared" si="9"/>
        <v>29314.421999999999</v>
      </c>
      <c r="Z19" s="194">
        <f t="shared" si="9"/>
        <v>28198.834000000003</v>
      </c>
      <c r="AA19" s="194">
        <f t="shared" si="9"/>
        <v>37842.870999999999</v>
      </c>
      <c r="AB19" s="194">
        <f t="shared" si="9"/>
        <v>40547.094000000005</v>
      </c>
      <c r="AC19" s="194">
        <f t="shared" si="9"/>
        <v>41268.688000000002</v>
      </c>
      <c r="AD19" s="195">
        <f t="shared" si="9"/>
        <v>42720.59</v>
      </c>
      <c r="AE19" s="407">
        <f t="shared" si="3"/>
        <v>3.5181685446360557E-2</v>
      </c>
      <c r="AG19" s="198">
        <f t="shared" si="0"/>
        <v>0.45277968317460826</v>
      </c>
      <c r="AH19" s="199">
        <f t="shared" si="0"/>
        <v>0.44870661372088694</v>
      </c>
      <c r="AI19" s="199">
        <f t="shared" si="7"/>
        <v>0.50886638186154198</v>
      </c>
      <c r="AJ19" s="199">
        <f t="shared" si="7"/>
        <v>0.84793395958055684</v>
      </c>
      <c r="AK19" s="199">
        <f t="shared" si="7"/>
        <v>0.51108233390281399</v>
      </c>
      <c r="AL19" s="199">
        <f t="shared" si="7"/>
        <v>0.49088216019454722</v>
      </c>
      <c r="AM19" s="199">
        <f t="shared" si="0"/>
        <v>0.54831710384815791</v>
      </c>
      <c r="AN19" s="199">
        <f t="shared" si="0"/>
        <v>0.55228274555367829</v>
      </c>
      <c r="AO19" s="199">
        <f t="shared" si="0"/>
        <v>0.82827338216980306</v>
      </c>
      <c r="AP19" s="199">
        <f t="shared" si="0"/>
        <v>0.5822917733184545</v>
      </c>
      <c r="AQ19" s="199">
        <f t="shared" si="0"/>
        <v>0.63263850085103401</v>
      </c>
      <c r="AR19" s="199">
        <f t="shared" si="0"/>
        <v>0.51945599509603779</v>
      </c>
      <c r="AS19" s="199">
        <f>(AD19/N19)*10</f>
        <v>0.62692852702594082</v>
      </c>
      <c r="AT19" s="407">
        <f t="shared" ref="AT19:AT23" si="10">IF(AS19="","",(AS19-AR19)/AR19)</f>
        <v>0.20689439133344364</v>
      </c>
      <c r="AV19" s="123"/>
      <c r="AW19" s="123"/>
    </row>
    <row r="20" spans="1:49" ht="20.100000000000001" customHeight="1" x14ac:dyDescent="0.25">
      <c r="A20" s="139" t="s">
        <v>86</v>
      </c>
      <c r="B20" s="24">
        <f>SUM(B7:B9)</f>
        <v>383996.99999999988</v>
      </c>
      <c r="C20" s="175">
        <f>SUM(C7:C9)</f>
        <v>360761.51999999996</v>
      </c>
      <c r="D20" s="175">
        <f>SUM(D7:D9)</f>
        <v>338161.04999999993</v>
      </c>
      <c r="E20" s="175">
        <f t="shared" ref="E20:N20" si="11">SUM(E7:E9)</f>
        <v>270933.47000000003</v>
      </c>
      <c r="F20" s="175">
        <f t="shared" si="11"/>
        <v>519508.35</v>
      </c>
      <c r="G20" s="175">
        <f t="shared" si="11"/>
        <v>534624.43999999983</v>
      </c>
      <c r="H20" s="175">
        <f t="shared" si="11"/>
        <v>446773.26</v>
      </c>
      <c r="I20" s="175">
        <f t="shared" si="11"/>
        <v>530786.49</v>
      </c>
      <c r="J20" s="175">
        <f t="shared" si="11"/>
        <v>340453.22</v>
      </c>
      <c r="K20" s="175">
        <f t="shared" si="11"/>
        <v>649895.34000000008</v>
      </c>
      <c r="L20" s="175">
        <f t="shared" si="11"/>
        <v>640920.42999999993</v>
      </c>
      <c r="M20" s="175">
        <f t="shared" si="11"/>
        <v>794459.75000000116</v>
      </c>
      <c r="N20" s="160">
        <f t="shared" si="11"/>
        <v>681426.79999999935</v>
      </c>
      <c r="O20" s="407">
        <f t="shared" si="2"/>
        <v>-0.14227649670106213</v>
      </c>
      <c r="Q20" s="127" t="s">
        <v>86</v>
      </c>
      <c r="R20" s="24">
        <f>SUM(R7:R9)</f>
        <v>17386.603999999999</v>
      </c>
      <c r="S20" s="175">
        <f t="shared" ref="S20" si="12">SUM(S7:S9)</f>
        <v>16187.608</v>
      </c>
      <c r="T20" s="175">
        <f>SUM(T7:T9)</f>
        <v>17207.878999999994</v>
      </c>
      <c r="U20" s="175">
        <f t="shared" ref="U20:AC20" si="13">SUM(U7:U9)</f>
        <v>22973.369000000002</v>
      </c>
      <c r="V20" s="175">
        <f t="shared" si="13"/>
        <v>26551.153999999995</v>
      </c>
      <c r="W20" s="175">
        <f t="shared" si="13"/>
        <v>26243.759999999998</v>
      </c>
      <c r="X20" s="175">
        <f t="shared" si="13"/>
        <v>24497.342000000004</v>
      </c>
      <c r="Y20" s="175">
        <f t="shared" si="13"/>
        <v>29314.421999999999</v>
      </c>
      <c r="Z20" s="175">
        <f t="shared" si="13"/>
        <v>28198.834000000003</v>
      </c>
      <c r="AA20" s="175">
        <f t="shared" si="13"/>
        <v>37842.870999999999</v>
      </c>
      <c r="AB20" s="175">
        <f t="shared" si="13"/>
        <v>40547.094000000005</v>
      </c>
      <c r="AC20" s="175">
        <f t="shared" si="13"/>
        <v>41268.688000000002</v>
      </c>
      <c r="AD20" s="240">
        <f>IF(AD9="","",SUM(AD7:AD9))</f>
        <v>42720.59</v>
      </c>
      <c r="AE20" s="407">
        <f t="shared" si="3"/>
        <v>3.5181685446360557E-2</v>
      </c>
      <c r="AG20" s="142">
        <f t="shared" si="0"/>
        <v>0.45277968317460826</v>
      </c>
      <c r="AH20" s="177">
        <f t="shared" si="0"/>
        <v>0.44870661372088694</v>
      </c>
      <c r="AI20" s="177">
        <f t="shared" si="0"/>
        <v>0.50886638186154198</v>
      </c>
      <c r="AJ20" s="177">
        <f t="shared" si="0"/>
        <v>0.84793395958055684</v>
      </c>
      <c r="AK20" s="177">
        <f t="shared" si="0"/>
        <v>0.51108233390281399</v>
      </c>
      <c r="AL20" s="177">
        <f t="shared" si="0"/>
        <v>0.49088216019454722</v>
      </c>
      <c r="AM20" s="177">
        <f t="shared" si="0"/>
        <v>0.54831710384815791</v>
      </c>
      <c r="AN20" s="177">
        <f t="shared" si="0"/>
        <v>0.55228274555367829</v>
      </c>
      <c r="AO20" s="177">
        <f t="shared" si="0"/>
        <v>0.82827338216980306</v>
      </c>
      <c r="AP20" s="177">
        <f t="shared" si="0"/>
        <v>0.5822917733184545</v>
      </c>
      <c r="AQ20" s="177">
        <f t="shared" si="0"/>
        <v>0.63263850085103401</v>
      </c>
      <c r="AR20" s="177">
        <f t="shared" si="0"/>
        <v>0.51945599509603779</v>
      </c>
      <c r="AS20" s="177">
        <f t="shared" si="0"/>
        <v>0.62692852702594082</v>
      </c>
      <c r="AT20" s="407">
        <f t="shared" si="10"/>
        <v>0.20689439133344364</v>
      </c>
      <c r="AV20" s="123"/>
      <c r="AW20" s="123"/>
    </row>
    <row r="21" spans="1:49" ht="20.100000000000001" customHeight="1" x14ac:dyDescent="0.25">
      <c r="A21" s="139" t="s">
        <v>87</v>
      </c>
      <c r="B21" s="24">
        <f>SUM(B10:B12)</f>
        <v>449195.80000000005</v>
      </c>
      <c r="C21" s="175">
        <f>SUM(C10:C12)</f>
        <v>360855.57999999996</v>
      </c>
      <c r="D21" s="175">
        <f>SUM(D10:D12)</f>
        <v>358400.06000000006</v>
      </c>
      <c r="E21" s="175">
        <f t="shared" ref="E21:M21" si="14">SUM(E10:E12)</f>
        <v>410436.21999999991</v>
      </c>
      <c r="F21" s="175">
        <f t="shared" si="14"/>
        <v>511451.39999999991</v>
      </c>
      <c r="G21" s="175">
        <f t="shared" si="14"/>
        <v>582701.47000000009</v>
      </c>
      <c r="H21" s="175">
        <f t="shared" si="14"/>
        <v>438564.12</v>
      </c>
      <c r="I21" s="175">
        <f t="shared" si="14"/>
        <v>651591.7899999998</v>
      </c>
      <c r="J21" s="175">
        <f t="shared" si="14"/>
        <v>433350.24</v>
      </c>
      <c r="K21" s="175">
        <f t="shared" si="14"/>
        <v>722229.66999999993</v>
      </c>
      <c r="L21" s="175">
        <f t="shared" si="14"/>
        <v>641359.04</v>
      </c>
      <c r="M21" s="175">
        <f t="shared" si="14"/>
        <v>764967.47</v>
      </c>
      <c r="N21" s="175"/>
      <c r="O21" s="337"/>
      <c r="Q21" s="127" t="s">
        <v>87</v>
      </c>
      <c r="R21" s="24">
        <f>SUM(R10:R12)</f>
        <v>20822.173999999999</v>
      </c>
      <c r="S21" s="175">
        <f t="shared" ref="S21" si="15">SUM(S10:S12)</f>
        <v>16993.961000000003</v>
      </c>
      <c r="T21" s="175">
        <f>SUM(T10:T12)</f>
        <v>20306.538000000008</v>
      </c>
      <c r="U21" s="175">
        <f t="shared" ref="U21:AC21" si="16">SUM(U10:U12)</f>
        <v>32580.996999999992</v>
      </c>
      <c r="V21" s="175">
        <f t="shared" si="16"/>
        <v>26623.229000000007</v>
      </c>
      <c r="W21" s="175">
        <f t="shared" si="16"/>
        <v>30060.606000000007</v>
      </c>
      <c r="X21" s="175">
        <f t="shared" si="16"/>
        <v>25330.112999999998</v>
      </c>
      <c r="Y21" s="175">
        <f t="shared" si="16"/>
        <v>36181.829000000005</v>
      </c>
      <c r="Z21" s="175">
        <f t="shared" si="16"/>
        <v>36659.758999999998</v>
      </c>
      <c r="AA21" s="175">
        <f t="shared" si="16"/>
        <v>39251.351000000017</v>
      </c>
      <c r="AB21" s="175">
        <f t="shared" si="16"/>
        <v>36974.111999999994</v>
      </c>
      <c r="AC21" s="175">
        <f t="shared" si="16"/>
        <v>41012.529000000002</v>
      </c>
      <c r="AD21" s="240" t="str">
        <f>IF(AD12="","",SUM(AD10:AD12))</f>
        <v/>
      </c>
      <c r="AE21" s="337" t="str">
        <f t="shared" si="3"/>
        <v/>
      </c>
      <c r="AG21" s="143">
        <f t="shared" si="0"/>
        <v>0.4635433813049899</v>
      </c>
      <c r="AH21" s="178">
        <f t="shared" si="0"/>
        <v>0.4709352422927755</v>
      </c>
      <c r="AI21" s="178">
        <f t="shared" si="0"/>
        <v>0.56658857702200172</v>
      </c>
      <c r="AJ21" s="178">
        <f t="shared" si="0"/>
        <v>0.7938138841645116</v>
      </c>
      <c r="AK21" s="178">
        <f t="shared" si="0"/>
        <v>0.52054269477021697</v>
      </c>
      <c r="AL21" s="178">
        <f t="shared" si="0"/>
        <v>0.51588347631935783</v>
      </c>
      <c r="AM21" s="178">
        <f t="shared" si="0"/>
        <v>0.57756920470374995</v>
      </c>
      <c r="AN21" s="178">
        <f t="shared" si="0"/>
        <v>0.55528368459031718</v>
      </c>
      <c r="AO21" s="178">
        <f t="shared" si="0"/>
        <v>0.84596143295086201</v>
      </c>
      <c r="AP21" s="178">
        <f t="shared" si="0"/>
        <v>0.54347464013767288</v>
      </c>
      <c r="AQ21" s="178">
        <f t="shared" si="0"/>
        <v>0.57649631008553326</v>
      </c>
      <c r="AR21" s="178">
        <f t="shared" si="0"/>
        <v>0.53613428816783548</v>
      </c>
      <c r="AS21" s="178"/>
      <c r="AT21" s="337"/>
      <c r="AV21" s="123"/>
      <c r="AW21" s="123"/>
    </row>
    <row r="22" spans="1:49" ht="20.100000000000001" customHeight="1" x14ac:dyDescent="0.25">
      <c r="A22" s="139" t="s">
        <v>88</v>
      </c>
      <c r="B22" s="24">
        <f>SUM(B13:B15)</f>
        <v>511455.04000000004</v>
      </c>
      <c r="C22" s="175">
        <f>SUM(C13:C15)</f>
        <v>488477.77999999991</v>
      </c>
      <c r="D22" s="175">
        <f>SUM(D13:D15)</f>
        <v>318578.32999999984</v>
      </c>
      <c r="E22" s="175">
        <f t="shared" ref="E22:M22" si="17">SUM(E13:E15)</f>
        <v>431446.86999999988</v>
      </c>
      <c r="F22" s="175">
        <f t="shared" si="17"/>
        <v>682723.02999999991</v>
      </c>
      <c r="G22" s="175">
        <f t="shared" si="17"/>
        <v>626913.08999999985</v>
      </c>
      <c r="H22" s="175">
        <f t="shared" si="17"/>
        <v>458823.13999999961</v>
      </c>
      <c r="I22" s="175">
        <f t="shared" si="17"/>
        <v>516420.31999999972</v>
      </c>
      <c r="J22" s="175">
        <f t="shared" si="17"/>
        <v>514480.41000000003</v>
      </c>
      <c r="K22" s="175">
        <f t="shared" si="17"/>
        <v>823375.22000000055</v>
      </c>
      <c r="L22" s="175">
        <f t="shared" si="17"/>
        <v>766069.49</v>
      </c>
      <c r="M22" s="175">
        <f t="shared" si="17"/>
        <v>662830.22999999975</v>
      </c>
      <c r="N22" s="240" t="str">
        <f>IF(N13="","",SUM(N13:N15))</f>
        <v/>
      </c>
      <c r="O22" s="337" t="str">
        <f t="shared" si="2"/>
        <v/>
      </c>
      <c r="Q22" s="127" t="s">
        <v>88</v>
      </c>
      <c r="R22" s="24">
        <f>SUM(R13:R15)</f>
        <v>25135.716000000004</v>
      </c>
      <c r="S22" s="175">
        <f t="shared" ref="S22" si="18">SUM(S13:S15)</f>
        <v>23908.640999999996</v>
      </c>
      <c r="T22" s="175">
        <f>SUM(T13:T15)</f>
        <v>23069.980999999996</v>
      </c>
      <c r="U22" s="175">
        <f t="shared" ref="U22:AC22" si="19">SUM(U13:U15)</f>
        <v>32504.29800000001</v>
      </c>
      <c r="V22" s="175">
        <f t="shared" si="19"/>
        <v>33772.178999999996</v>
      </c>
      <c r="W22" s="175">
        <f t="shared" si="19"/>
        <v>31879.368999999995</v>
      </c>
      <c r="X22" s="175">
        <f t="shared" si="19"/>
        <v>27356.271000000008</v>
      </c>
      <c r="Y22" s="175">
        <f t="shared" si="19"/>
        <v>32668.917000000012</v>
      </c>
      <c r="Z22" s="175">
        <f t="shared" si="19"/>
        <v>41788.728000000003</v>
      </c>
      <c r="AA22" s="175">
        <f t="shared" si="19"/>
        <v>42542.01</v>
      </c>
      <c r="AB22" s="175">
        <f t="shared" si="19"/>
        <v>45356.519000000008</v>
      </c>
      <c r="AC22" s="175">
        <f t="shared" si="19"/>
        <v>40198.927000000011</v>
      </c>
      <c r="AD22" s="240" t="str">
        <f>IF(AD15="","",SUM(AD13:AD15))</f>
        <v/>
      </c>
      <c r="AE22" s="337" t="str">
        <f t="shared" si="3"/>
        <v/>
      </c>
      <c r="AG22" s="143">
        <f t="shared" si="0"/>
        <v>0.49145504558914899</v>
      </c>
      <c r="AH22" s="178">
        <f t="shared" si="0"/>
        <v>0.48945196647429901</v>
      </c>
      <c r="AI22" s="178">
        <f t="shared" si="0"/>
        <v>0.72415411933385454</v>
      </c>
      <c r="AJ22" s="178">
        <f t="shared" si="0"/>
        <v>0.75337892705074017</v>
      </c>
      <c r="AK22" s="178">
        <f t="shared" si="0"/>
        <v>0.49466881174346788</v>
      </c>
      <c r="AL22" s="178">
        <f t="shared" si="0"/>
        <v>0.50851337304186772</v>
      </c>
      <c r="AM22" s="178">
        <f t="shared" si="0"/>
        <v>0.59622692525926291</v>
      </c>
      <c r="AN22" s="178">
        <f t="shared" si="0"/>
        <v>0.63260324458185591</v>
      </c>
      <c r="AO22" s="178">
        <f t="shared" si="0"/>
        <v>0.8122511020390456</v>
      </c>
      <c r="AP22" s="178">
        <f t="shared" si="0"/>
        <v>0.5166782891523013</v>
      </c>
      <c r="AQ22" s="178">
        <f t="shared" si="0"/>
        <v>0.59206794673417951</v>
      </c>
      <c r="AR22" s="178">
        <f t="shared" si="0"/>
        <v>0.60647395336812004</v>
      </c>
      <c r="AS22" s="178"/>
      <c r="AT22" s="337"/>
      <c r="AV22" s="123"/>
      <c r="AW22" s="123"/>
    </row>
    <row r="23" spans="1:49" ht="20.100000000000001" customHeight="1" thickBot="1" x14ac:dyDescent="0.3">
      <c r="A23" s="140" t="s">
        <v>89</v>
      </c>
      <c r="B23" s="26">
        <f>SUM(B16:B18)</f>
        <v>471615.07999999996</v>
      </c>
      <c r="C23" s="176">
        <f>SUM(C16:C18)</f>
        <v>425993.55</v>
      </c>
      <c r="D23" s="176">
        <f>SUM(D16:D18)</f>
        <v>281005.13</v>
      </c>
      <c r="E23" s="176">
        <f t="shared" ref="E23:M23" si="20">SUM(E16:E18)</f>
        <v>486713.37999999966</v>
      </c>
      <c r="F23" s="176">
        <f t="shared" si="20"/>
        <v>616515.64000000025</v>
      </c>
      <c r="G23" s="176">
        <f t="shared" si="20"/>
        <v>416852.43999999983</v>
      </c>
      <c r="H23" s="176">
        <f t="shared" si="20"/>
        <v>460289.7799999998</v>
      </c>
      <c r="I23" s="176">
        <f t="shared" si="20"/>
        <v>457022.28999999969</v>
      </c>
      <c r="J23" s="176">
        <f t="shared" si="20"/>
        <v>688917.43</v>
      </c>
      <c r="K23" s="176">
        <f t="shared" si="20"/>
        <v>739760.91000000038</v>
      </c>
      <c r="L23" s="176">
        <f t="shared" si="20"/>
        <v>696889.35999999987</v>
      </c>
      <c r="M23" s="176">
        <f t="shared" si="20"/>
        <v>642378.6</v>
      </c>
      <c r="N23" s="241" t="str">
        <f>IF(N16="","",SUM(N16:N18))</f>
        <v/>
      </c>
      <c r="O23" s="349" t="str">
        <f t="shared" si="2"/>
        <v/>
      </c>
      <c r="Q23" s="128" t="s">
        <v>89</v>
      </c>
      <c r="R23" s="26">
        <f>SUM(R16:R18)</f>
        <v>26148.870999999992</v>
      </c>
      <c r="S23" s="176">
        <f t="shared" ref="S23" si="21">SUM(S16:S18)</f>
        <v>24824.359</v>
      </c>
      <c r="T23" s="176">
        <f>SUM(T16:T18)</f>
        <v>25786.902000000006</v>
      </c>
      <c r="U23" s="176">
        <f t="shared" ref="U23:AC23" si="22">SUM(U16:U18)</f>
        <v>34340.337000000007</v>
      </c>
      <c r="V23" s="176">
        <f t="shared" si="22"/>
        <v>38207.429000000004</v>
      </c>
      <c r="W23" s="176">
        <f t="shared" si="22"/>
        <v>28571.173999999999</v>
      </c>
      <c r="X23" s="176">
        <f t="shared" si="22"/>
        <v>33006.81</v>
      </c>
      <c r="Y23" s="176">
        <f t="shared" si="22"/>
        <v>39040.758000000002</v>
      </c>
      <c r="Z23" s="176">
        <f t="shared" si="22"/>
        <v>48079.73</v>
      </c>
      <c r="AA23" s="176">
        <f t="shared" si="22"/>
        <v>49572.105999999992</v>
      </c>
      <c r="AB23" s="176">
        <f t="shared" si="22"/>
        <v>43376.988000000005</v>
      </c>
      <c r="AC23" s="176">
        <f t="shared" si="22"/>
        <v>45256.648000000016</v>
      </c>
      <c r="AD23" s="241" t="str">
        <f>IF(AD18="","",SUM(AD16:AD18))</f>
        <v/>
      </c>
      <c r="AE23" s="349" t="str">
        <f t="shared" si="3"/>
        <v/>
      </c>
      <c r="AG23" s="144">
        <f t="shared" ref="AG23:AH23" si="23">(R23/B23)*10</f>
        <v>0.55445366590058986</v>
      </c>
      <c r="AH23" s="179">
        <f t="shared" si="23"/>
        <v>0.58274025510480154</v>
      </c>
      <c r="AI23" s="179">
        <f t="shared" ref="AI23:AR23" si="24">IF(AI18="","",(T23/D23)*10)</f>
        <v>0.91766659206541912</v>
      </c>
      <c r="AJ23" s="179">
        <f t="shared" si="24"/>
        <v>0.70555563933746857</v>
      </c>
      <c r="AK23" s="179">
        <f t="shared" si="24"/>
        <v>0.61973170704963765</v>
      </c>
      <c r="AL23" s="179">
        <f t="shared" si="24"/>
        <v>0.68540258514499786</v>
      </c>
      <c r="AM23" s="179">
        <f t="shared" si="24"/>
        <v>0.71708761380711117</v>
      </c>
      <c r="AN23" s="179">
        <f t="shared" si="24"/>
        <v>0.85424187953721087</v>
      </c>
      <c r="AO23" s="179">
        <f t="shared" si="24"/>
        <v>0.69790264995908136</v>
      </c>
      <c r="AP23" s="179">
        <f t="shared" si="24"/>
        <v>0.67010983318921202</v>
      </c>
      <c r="AQ23" s="179">
        <f t="shared" si="24"/>
        <v>0.62243722590340611</v>
      </c>
      <c r="AR23" s="179">
        <f t="shared" si="24"/>
        <v>0.70451674448681845</v>
      </c>
      <c r="AS23" s="179" t="str">
        <f>IF(AS18="","",(AD23/N23)*10)</f>
        <v/>
      </c>
      <c r="AT23" s="349" t="str">
        <f t="shared" si="10"/>
        <v/>
      </c>
      <c r="AV23" s="123"/>
      <c r="AW23" s="123"/>
    </row>
    <row r="24" spans="1:49" x14ac:dyDescent="0.25">
      <c r="Q24" s="137">
        <f>SUM(R7:R18)</f>
        <v>89493.365000000005</v>
      </c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V24" s="123"/>
      <c r="AW24" s="123"/>
    </row>
    <row r="25" spans="1:49" ht="15.75" thickBot="1" x14ac:dyDescent="0.3">
      <c r="O25" s="243" t="s">
        <v>1</v>
      </c>
      <c r="AE25" s="401">
        <v>1000</v>
      </c>
      <c r="AT25" s="401" t="s">
        <v>48</v>
      </c>
      <c r="AV25" s="123"/>
      <c r="AW25" s="123"/>
    </row>
    <row r="26" spans="1:49" ht="20.100000000000001" customHeight="1" x14ac:dyDescent="0.25">
      <c r="A26" s="436" t="s">
        <v>2</v>
      </c>
      <c r="B26" s="438" t="s">
        <v>72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3"/>
      <c r="O26" s="441" t="str">
        <f>O4</f>
        <v>D       2022/2021</v>
      </c>
      <c r="Q26" s="439" t="s">
        <v>3</v>
      </c>
      <c r="R26" s="431" t="s">
        <v>72</v>
      </c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3"/>
      <c r="AE26" s="441" t="str">
        <f>O26</f>
        <v>D       2022/2021</v>
      </c>
      <c r="AG26" s="431" t="s">
        <v>72</v>
      </c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3"/>
      <c r="AT26" s="441" t="str">
        <f>AE26</f>
        <v>D       2022/2021</v>
      </c>
      <c r="AV26" s="123"/>
      <c r="AW26" s="123"/>
    </row>
    <row r="27" spans="1:49" ht="20.100000000000001" customHeight="1" thickBot="1" x14ac:dyDescent="0.3">
      <c r="A27" s="437"/>
      <c r="B27" s="117">
        <v>2010</v>
      </c>
      <c r="C27" s="153">
        <v>2011</v>
      </c>
      <c r="D27" s="153">
        <v>2012</v>
      </c>
      <c r="E27" s="153">
        <v>2013</v>
      </c>
      <c r="F27" s="153">
        <v>2014</v>
      </c>
      <c r="G27" s="153">
        <v>2015</v>
      </c>
      <c r="H27" s="153">
        <v>2016</v>
      </c>
      <c r="I27" s="153">
        <v>2017</v>
      </c>
      <c r="J27" s="153">
        <v>2018</v>
      </c>
      <c r="K27" s="153">
        <v>2019</v>
      </c>
      <c r="L27" s="153">
        <v>2020</v>
      </c>
      <c r="M27" s="153">
        <v>2021</v>
      </c>
      <c r="N27" s="151">
        <v>2022</v>
      </c>
      <c r="O27" s="442"/>
      <c r="Q27" s="440"/>
      <c r="R27" s="30">
        <v>2010</v>
      </c>
      <c r="S27" s="153">
        <v>2011</v>
      </c>
      <c r="T27" s="153">
        <v>2012</v>
      </c>
      <c r="U27" s="153">
        <v>2013</v>
      </c>
      <c r="V27" s="153">
        <v>2014</v>
      </c>
      <c r="W27" s="153">
        <v>2015</v>
      </c>
      <c r="X27" s="153">
        <v>2016</v>
      </c>
      <c r="Y27" s="153">
        <v>2017</v>
      </c>
      <c r="Z27" s="153">
        <v>2018</v>
      </c>
      <c r="AA27" s="153">
        <v>2019</v>
      </c>
      <c r="AB27" s="153">
        <v>2020</v>
      </c>
      <c r="AC27" s="153">
        <v>2021</v>
      </c>
      <c r="AD27" s="151">
        <v>2022</v>
      </c>
      <c r="AE27" s="442"/>
      <c r="AG27" s="30">
        <v>2010</v>
      </c>
      <c r="AH27" s="153">
        <v>2011</v>
      </c>
      <c r="AI27" s="153">
        <v>2012</v>
      </c>
      <c r="AJ27" s="153">
        <v>2013</v>
      </c>
      <c r="AK27" s="153">
        <v>2014</v>
      </c>
      <c r="AL27" s="153">
        <v>2015</v>
      </c>
      <c r="AM27" s="153">
        <v>2016</v>
      </c>
      <c r="AN27" s="153">
        <v>2017</v>
      </c>
      <c r="AO27" s="330">
        <v>2018</v>
      </c>
      <c r="AP27" s="153">
        <v>2019</v>
      </c>
      <c r="AQ27" s="204">
        <v>2020</v>
      </c>
      <c r="AR27" s="153">
        <v>2021</v>
      </c>
      <c r="AS27" s="331">
        <v>2022</v>
      </c>
      <c r="AT27" s="442"/>
      <c r="AV27" s="123"/>
      <c r="AW27" s="123"/>
    </row>
    <row r="28" spans="1:49" ht="3" customHeight="1" thickBot="1" x14ac:dyDescent="0.3">
      <c r="A28" s="403" t="s">
        <v>90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  <c r="Q28" s="403"/>
      <c r="R28" s="405">
        <v>2010</v>
      </c>
      <c r="S28" s="405">
        <v>2011</v>
      </c>
      <c r="T28" s="405">
        <v>2012</v>
      </c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6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4"/>
      <c r="AV28" s="123"/>
      <c r="AW28" s="123"/>
    </row>
    <row r="29" spans="1:49" ht="20.100000000000001" customHeight="1" x14ac:dyDescent="0.25">
      <c r="A29" s="138" t="s">
        <v>74</v>
      </c>
      <c r="B29" s="45">
        <v>112112.93</v>
      </c>
      <c r="C29" s="174">
        <v>124900.3</v>
      </c>
      <c r="D29" s="174">
        <v>111319.11999999998</v>
      </c>
      <c r="E29" s="174">
        <v>99935.37</v>
      </c>
      <c r="F29" s="174">
        <v>181139.11</v>
      </c>
      <c r="G29" s="174">
        <v>165328.64999999985</v>
      </c>
      <c r="H29" s="174">
        <v>127338.22000000003</v>
      </c>
      <c r="I29" s="174">
        <v>165367.62</v>
      </c>
      <c r="J29" s="174">
        <v>107872.66</v>
      </c>
      <c r="K29" s="174">
        <v>201062.91000000003</v>
      </c>
      <c r="L29" s="174">
        <v>231082.82</v>
      </c>
      <c r="M29" s="174">
        <v>217666.39000000025</v>
      </c>
      <c r="N29" s="130">
        <v>196427.58000000002</v>
      </c>
      <c r="O29" s="407">
        <f>IF(N29="","",(N29-M29)/M29)</f>
        <v>-9.7575055110714182E-2</v>
      </c>
      <c r="Q29" s="127" t="s">
        <v>74</v>
      </c>
      <c r="R29" s="45">
        <v>5016.9969999999994</v>
      </c>
      <c r="S29" s="174">
        <v>5270.674</v>
      </c>
      <c r="T29" s="174">
        <v>5254.5140000000001</v>
      </c>
      <c r="U29" s="174">
        <v>8076.4090000000024</v>
      </c>
      <c r="V29" s="174">
        <v>9156.59</v>
      </c>
      <c r="W29" s="174">
        <v>7918.5499999999993</v>
      </c>
      <c r="X29" s="174">
        <v>7480.9960000000019</v>
      </c>
      <c r="Y29" s="174">
        <v>9138.478000000001</v>
      </c>
      <c r="Z29" s="174">
        <v>8324.8559999999998</v>
      </c>
      <c r="AA29" s="174">
        <v>11927.749</v>
      </c>
      <c r="AB29" s="174">
        <v>14184.973999999998</v>
      </c>
      <c r="AC29" s="174">
        <v>11698.793</v>
      </c>
      <c r="AD29" s="130">
        <v>12378.539999999999</v>
      </c>
      <c r="AE29" s="407">
        <f>IF(AD29="","",(AD29-AC29)/AC29)</f>
        <v>5.810402833864993E-2</v>
      </c>
      <c r="AG29" s="142">
        <f t="shared" ref="AG29:AS44" si="25">(R29/B29)*10</f>
        <v>0.44749494995804673</v>
      </c>
      <c r="AH29" s="177">
        <f t="shared" si="25"/>
        <v>0.42199049962249885</v>
      </c>
      <c r="AI29" s="177">
        <f t="shared" si="25"/>
        <v>0.47202259593859536</v>
      </c>
      <c r="AJ29" s="177">
        <f t="shared" si="25"/>
        <v>0.8081632158864277</v>
      </c>
      <c r="AK29" s="177">
        <f t="shared" si="25"/>
        <v>0.50550044106984959</v>
      </c>
      <c r="AL29" s="177">
        <f t="shared" si="25"/>
        <v>0.47895812371298058</v>
      </c>
      <c r="AM29" s="177">
        <f t="shared" si="25"/>
        <v>0.58749022877813117</v>
      </c>
      <c r="AN29" s="177">
        <f t="shared" si="25"/>
        <v>0.55261592323817688</v>
      </c>
      <c r="AO29" s="177">
        <f t="shared" si="25"/>
        <v>0.77172992674881657</v>
      </c>
      <c r="AP29" s="177">
        <f t="shared" si="25"/>
        <v>0.59323467465978674</v>
      </c>
      <c r="AQ29" s="177">
        <f t="shared" si="25"/>
        <v>0.61384805672702092</v>
      </c>
      <c r="AR29" s="177">
        <f t="shared" si="25"/>
        <v>0.53746437380617129</v>
      </c>
      <c r="AS29" s="177">
        <f t="shared" si="25"/>
        <v>0.63018339888930042</v>
      </c>
      <c r="AT29" s="407">
        <f t="shared" ref="AT29" si="26">IF(AS29="","",(AS29-AR29)/AR29)</f>
        <v>0.17251194609703915</v>
      </c>
      <c r="AV29" s="123"/>
      <c r="AW29" s="123"/>
    </row>
    <row r="30" spans="1:49" ht="20.100000000000001" customHeight="1" x14ac:dyDescent="0.25">
      <c r="A30" s="139" t="s">
        <v>75</v>
      </c>
      <c r="B30" s="24">
        <v>103555.23</v>
      </c>
      <c r="C30" s="175">
        <v>109603.07999999999</v>
      </c>
      <c r="D30" s="175">
        <v>90618.02</v>
      </c>
      <c r="E30" s="175">
        <v>91080.090000000011</v>
      </c>
      <c r="F30" s="175">
        <v>178641.27</v>
      </c>
      <c r="G30" s="175">
        <v>189277.91000000003</v>
      </c>
      <c r="H30" s="175">
        <v>160923.91</v>
      </c>
      <c r="I30" s="175">
        <v>180001.23</v>
      </c>
      <c r="J30" s="175">
        <v>100965.82</v>
      </c>
      <c r="K30" s="175">
        <v>238795.00999999998</v>
      </c>
      <c r="L30" s="175">
        <v>200191.72999999998</v>
      </c>
      <c r="M30" s="175">
        <v>248984.15000000008</v>
      </c>
      <c r="N30" s="137">
        <v>271833.10999999987</v>
      </c>
      <c r="O30" s="337">
        <f t="shared" ref="O30:O45" si="27">IF(N30="","",(N30-M30)/M30)</f>
        <v>9.1768733069955574E-2</v>
      </c>
      <c r="Q30" s="127" t="s">
        <v>75</v>
      </c>
      <c r="R30" s="24">
        <v>4768.4190000000008</v>
      </c>
      <c r="S30" s="175">
        <v>5015.1330000000007</v>
      </c>
      <c r="T30" s="175">
        <v>4911.1499999999996</v>
      </c>
      <c r="U30" s="175">
        <v>7549.5049999999992</v>
      </c>
      <c r="V30" s="175">
        <v>9045.7329999999984</v>
      </c>
      <c r="W30" s="175">
        <v>9256.7200000000012</v>
      </c>
      <c r="X30" s="175">
        <v>8296.7439999999988</v>
      </c>
      <c r="Y30" s="175">
        <v>9856.137999999999</v>
      </c>
      <c r="Z30" s="175">
        <v>9306.1540000000005</v>
      </c>
      <c r="AA30" s="175">
        <v>13709.666999999996</v>
      </c>
      <c r="AB30" s="175">
        <v>12449.267000000005</v>
      </c>
      <c r="AC30" s="175">
        <v>12425.881000000007</v>
      </c>
      <c r="AD30" s="137">
        <v>16688.456999999995</v>
      </c>
      <c r="AE30" s="337">
        <f t="shared" ref="AE30:AE45" si="28">IF(AD30="","",(AD30-AC30)/AC30)</f>
        <v>0.34304014339103889</v>
      </c>
      <c r="AG30" s="143">
        <f t="shared" si="25"/>
        <v>0.46047109354109889</v>
      </c>
      <c r="AH30" s="178">
        <f t="shared" si="25"/>
        <v>0.45757226895448566</v>
      </c>
      <c r="AI30" s="178">
        <f t="shared" si="25"/>
        <v>0.5419617422671561</v>
      </c>
      <c r="AJ30" s="178">
        <f t="shared" si="25"/>
        <v>0.82888642292733761</v>
      </c>
      <c r="AK30" s="178">
        <f t="shared" si="25"/>
        <v>0.50636300335303253</v>
      </c>
      <c r="AL30" s="178">
        <f t="shared" si="25"/>
        <v>0.48905442795728249</v>
      </c>
      <c r="AM30" s="178">
        <f t="shared" si="25"/>
        <v>0.51556937685642856</v>
      </c>
      <c r="AN30" s="178">
        <f t="shared" si="25"/>
        <v>0.54755948056577153</v>
      </c>
      <c r="AO30" s="178">
        <f t="shared" si="25"/>
        <v>0.92171330852361721</v>
      </c>
      <c r="AP30" s="178">
        <f t="shared" si="25"/>
        <v>0.57411865515950256</v>
      </c>
      <c r="AQ30" s="178">
        <f t="shared" si="25"/>
        <v>0.6218671970115851</v>
      </c>
      <c r="AR30" s="178">
        <f t="shared" si="25"/>
        <v>0.49906313313518164</v>
      </c>
      <c r="AS30" s="178">
        <f t="shared" ref="AS30" si="29">(AD30/N30)*10</f>
        <v>0.61392289555897017</v>
      </c>
      <c r="AT30" s="337">
        <f t="shared" ref="AT30" si="30">IF(AS30="","",(AS30-AR30)/AR30)</f>
        <v>0.23015076610092211</v>
      </c>
      <c r="AV30" s="123"/>
      <c r="AW30" s="123"/>
    </row>
    <row r="31" spans="1:49" ht="20.100000000000001" customHeight="1" x14ac:dyDescent="0.25">
      <c r="A31" s="139" t="s">
        <v>76</v>
      </c>
      <c r="B31" s="24">
        <v>167818.00999999992</v>
      </c>
      <c r="C31" s="175">
        <v>125233.35</v>
      </c>
      <c r="D31" s="175">
        <v>135773.26999999996</v>
      </c>
      <c r="E31" s="175">
        <v>78339.37000000001</v>
      </c>
      <c r="F31" s="175">
        <v>159104.78000000003</v>
      </c>
      <c r="G31" s="175">
        <v>179761.25999999998</v>
      </c>
      <c r="H31" s="175">
        <v>158233.01999999999</v>
      </c>
      <c r="I31" s="175">
        <v>184735.59</v>
      </c>
      <c r="J31" s="175">
        <v>131251.34</v>
      </c>
      <c r="K31" s="175">
        <v>209712.58</v>
      </c>
      <c r="L31" s="175">
        <v>208979.29</v>
      </c>
      <c r="M31" s="175">
        <v>327385.87000000064</v>
      </c>
      <c r="N31" s="137">
        <v>212547.33999999997</v>
      </c>
      <c r="O31" s="337">
        <f t="shared" si="27"/>
        <v>-0.35077424080642344</v>
      </c>
      <c r="Q31" s="127" t="s">
        <v>76</v>
      </c>
      <c r="R31" s="24">
        <v>7424.4470000000001</v>
      </c>
      <c r="S31" s="175">
        <v>5510.3540000000003</v>
      </c>
      <c r="T31" s="175">
        <v>6830.2309999999961</v>
      </c>
      <c r="U31" s="175">
        <v>7114.5390000000007</v>
      </c>
      <c r="V31" s="175">
        <v>8082.2549999999983</v>
      </c>
      <c r="W31" s="175">
        <v>8938.91</v>
      </c>
      <c r="X31" s="175">
        <v>8489.652</v>
      </c>
      <c r="Y31" s="175">
        <v>9926.7349999999988</v>
      </c>
      <c r="Z31" s="175">
        <v>10260.373</v>
      </c>
      <c r="AA31" s="175">
        <v>11780.022999999999</v>
      </c>
      <c r="AB31" s="175">
        <v>12880.835000000003</v>
      </c>
      <c r="AC31" s="175">
        <v>16762.970999999998</v>
      </c>
      <c r="AD31" s="137">
        <v>13021.764000000006</v>
      </c>
      <c r="AE31" s="337">
        <f t="shared" si="28"/>
        <v>-0.22318281168654361</v>
      </c>
      <c r="AG31" s="143">
        <f t="shared" si="25"/>
        <v>0.44241062088628053</v>
      </c>
      <c r="AH31" s="178">
        <f t="shared" si="25"/>
        <v>0.44000691509090828</v>
      </c>
      <c r="AI31" s="178">
        <f t="shared" si="25"/>
        <v>0.50306153781226581</v>
      </c>
      <c r="AJ31" s="178">
        <f t="shared" si="25"/>
        <v>0.908169034292719</v>
      </c>
      <c r="AK31" s="178">
        <f t="shared" si="25"/>
        <v>0.50798316681623246</v>
      </c>
      <c r="AL31" s="178">
        <f t="shared" si="25"/>
        <v>0.49726565111971294</v>
      </c>
      <c r="AM31" s="178">
        <f t="shared" si="25"/>
        <v>0.53652846921584385</v>
      </c>
      <c r="AN31" s="178">
        <f t="shared" si="25"/>
        <v>0.5373482716568041</v>
      </c>
      <c r="AO31" s="178">
        <f t="shared" si="25"/>
        <v>0.78173472362263119</v>
      </c>
      <c r="AP31" s="178">
        <f t="shared" si="25"/>
        <v>0.56172228676028879</v>
      </c>
      <c r="AQ31" s="178">
        <f t="shared" si="25"/>
        <v>0.61636897129854362</v>
      </c>
      <c r="AR31" s="178">
        <f t="shared" si="25"/>
        <v>0.51202487755503823</v>
      </c>
      <c r="AS31" s="178">
        <f t="shared" ref="AS31:AS32" si="31">(AD31/N31)*10</f>
        <v>0.61265240957614475</v>
      </c>
      <c r="AT31" s="337">
        <f t="shared" ref="AT31:AT32" si="32">IF(AS31="","",(AS31-AR31)/AR31)</f>
        <v>0.19652859935558489</v>
      </c>
      <c r="AV31" s="123"/>
      <c r="AW31" s="123"/>
    </row>
    <row r="32" spans="1:49" ht="20.100000000000001" customHeight="1" x14ac:dyDescent="0.25">
      <c r="A32" s="139" t="s">
        <v>77</v>
      </c>
      <c r="B32" s="24">
        <v>169960.15000000005</v>
      </c>
      <c r="C32" s="175">
        <v>125324.62</v>
      </c>
      <c r="D32" s="175">
        <v>131109.87</v>
      </c>
      <c r="E32" s="175">
        <v>110880.58</v>
      </c>
      <c r="F32" s="175">
        <v>139339.33000000002</v>
      </c>
      <c r="G32" s="175">
        <v>172769.00000000006</v>
      </c>
      <c r="H32" s="175">
        <v>120807.59000000001</v>
      </c>
      <c r="I32" s="175">
        <v>195865.48</v>
      </c>
      <c r="J32" s="175">
        <v>150352.84</v>
      </c>
      <c r="K32" s="175">
        <v>244663.81999999998</v>
      </c>
      <c r="L32" s="175">
        <v>232991.83999999994</v>
      </c>
      <c r="M32" s="175">
        <v>221549.35000000009</v>
      </c>
      <c r="N32" s="137"/>
      <c r="O32" s="337" t="str">
        <f t="shared" si="27"/>
        <v/>
      </c>
      <c r="Q32" s="127" t="s">
        <v>77</v>
      </c>
      <c r="R32" s="24">
        <v>6997.9059999999999</v>
      </c>
      <c r="S32" s="175">
        <v>5641.7790000000005</v>
      </c>
      <c r="T32" s="175">
        <v>6955.6630000000014</v>
      </c>
      <c r="U32" s="175">
        <v>8794.5019999999968</v>
      </c>
      <c r="V32" s="175">
        <v>7652.6419999999989</v>
      </c>
      <c r="W32" s="175">
        <v>8505.6460000000006</v>
      </c>
      <c r="X32" s="175">
        <v>6662.3990000000013</v>
      </c>
      <c r="Y32" s="175">
        <v>10370.893000000004</v>
      </c>
      <c r="Z32" s="175">
        <v>11386.056</v>
      </c>
      <c r="AA32" s="175">
        <v>12901.989000000001</v>
      </c>
      <c r="AB32" s="175">
        <v>14090.422</v>
      </c>
      <c r="AC32" s="175">
        <v>12038.708999999997</v>
      </c>
      <c r="AD32" s="137"/>
      <c r="AE32" s="337" t="str">
        <f t="shared" si="28"/>
        <v/>
      </c>
      <c r="AG32" s="143">
        <f t="shared" si="25"/>
        <v>0.4117380456536428</v>
      </c>
      <c r="AH32" s="178">
        <f t="shared" si="25"/>
        <v>0.45017323810756427</v>
      </c>
      <c r="AI32" s="178">
        <f t="shared" si="25"/>
        <v>0.53052169146380823</v>
      </c>
      <c r="AJ32" s="178">
        <f t="shared" si="25"/>
        <v>0.79315079340313666</v>
      </c>
      <c r="AK32" s="178">
        <f t="shared" si="25"/>
        <v>0.54920904241465762</v>
      </c>
      <c r="AL32" s="178">
        <f t="shared" si="25"/>
        <v>0.49231320433642595</v>
      </c>
      <c r="AM32" s="178">
        <f t="shared" si="25"/>
        <v>0.55148844538658548</v>
      </c>
      <c r="AN32" s="178">
        <f t="shared" si="25"/>
        <v>0.52949059732220316</v>
      </c>
      <c r="AO32" s="178">
        <f t="shared" si="25"/>
        <v>0.75728905420077208</v>
      </c>
      <c r="AP32" s="178">
        <f t="shared" si="25"/>
        <v>0.52733538616375741</v>
      </c>
      <c r="AQ32" s="178">
        <f t="shared" si="25"/>
        <v>0.60476032121983347</v>
      </c>
      <c r="AR32" s="178">
        <f t="shared" si="25"/>
        <v>0.54338724081113265</v>
      </c>
      <c r="AS32" s="178"/>
      <c r="AT32" s="337"/>
      <c r="AV32" s="123"/>
      <c r="AW32" s="123"/>
    </row>
    <row r="33" spans="1:49" ht="20.100000000000001" customHeight="1" x14ac:dyDescent="0.25">
      <c r="A33" s="139" t="s">
        <v>78</v>
      </c>
      <c r="B33" s="24">
        <v>105627.73999999999</v>
      </c>
      <c r="C33" s="175">
        <v>146684.46999999994</v>
      </c>
      <c r="D33" s="175">
        <v>105806.44999999998</v>
      </c>
      <c r="E33" s="175">
        <v>156736.06999999992</v>
      </c>
      <c r="F33" s="175">
        <v>207228.25</v>
      </c>
      <c r="G33" s="175">
        <v>181747.00999999995</v>
      </c>
      <c r="H33" s="175">
        <v>156060.43000000002</v>
      </c>
      <c r="I33" s="175">
        <v>208341.1999999999</v>
      </c>
      <c r="J33" s="175">
        <v>123112.9</v>
      </c>
      <c r="K33" s="175">
        <v>228011.36000000013</v>
      </c>
      <c r="L33" s="175">
        <v>207260.46000000002</v>
      </c>
      <c r="M33" s="175">
        <v>266165.07999999996</v>
      </c>
      <c r="N33" s="137"/>
      <c r="O33" s="337" t="str">
        <f t="shared" si="27"/>
        <v/>
      </c>
      <c r="Q33" s="127" t="s">
        <v>78</v>
      </c>
      <c r="R33" s="24">
        <v>5233.5920000000015</v>
      </c>
      <c r="S33" s="175">
        <v>6774.5830000000024</v>
      </c>
      <c r="T33" s="175">
        <v>6184.9250000000011</v>
      </c>
      <c r="U33" s="175">
        <v>12346.015000000001</v>
      </c>
      <c r="V33" s="175">
        <v>9823.5429999999997</v>
      </c>
      <c r="W33" s="175">
        <v>9567.4180000000015</v>
      </c>
      <c r="X33" s="175">
        <v>8927.2699999999986</v>
      </c>
      <c r="Y33" s="175">
        <v>11110.941999999997</v>
      </c>
      <c r="Z33" s="175">
        <v>11997.332</v>
      </c>
      <c r="AA33" s="175">
        <v>12224.240000000003</v>
      </c>
      <c r="AB33" s="175">
        <v>10503.531999999996</v>
      </c>
      <c r="AC33" s="175">
        <v>13397.028999999995</v>
      </c>
      <c r="AD33" s="137"/>
      <c r="AE33" s="337" t="str">
        <f t="shared" si="28"/>
        <v/>
      </c>
      <c r="AG33" s="143">
        <f t="shared" si="25"/>
        <v>0.49547514696423517</v>
      </c>
      <c r="AH33" s="178">
        <f t="shared" si="25"/>
        <v>0.46184732439637305</v>
      </c>
      <c r="AI33" s="178">
        <f t="shared" si="25"/>
        <v>0.58455084732547036</v>
      </c>
      <c r="AJ33" s="178">
        <f t="shared" si="25"/>
        <v>0.78769456194735565</v>
      </c>
      <c r="AK33" s="178">
        <f t="shared" si="25"/>
        <v>0.4740445861025222</v>
      </c>
      <c r="AL33" s="178">
        <f t="shared" si="25"/>
        <v>0.52641405214864356</v>
      </c>
      <c r="AM33" s="178">
        <f t="shared" si="25"/>
        <v>0.57203930554337168</v>
      </c>
      <c r="AN33" s="178">
        <f t="shared" si="25"/>
        <v>0.53330507840023977</v>
      </c>
      <c r="AO33" s="178">
        <f t="shared" si="25"/>
        <v>0.97449836694611214</v>
      </c>
      <c r="AP33" s="178">
        <f t="shared" si="25"/>
        <v>0.53612416504160132</v>
      </c>
      <c r="AQ33" s="178">
        <f t="shared" si="25"/>
        <v>0.50677934421259097</v>
      </c>
      <c r="AR33" s="178">
        <f t="shared" si="25"/>
        <v>0.50333533610043801</v>
      </c>
      <c r="AS33" s="178"/>
      <c r="AT33" s="337"/>
      <c r="AV33" s="123"/>
      <c r="AW33" s="123"/>
    </row>
    <row r="34" spans="1:49" ht="20.100000000000001" customHeight="1" x14ac:dyDescent="0.25">
      <c r="A34" s="139" t="s">
        <v>79</v>
      </c>
      <c r="B34" s="24">
        <v>172955.39000000004</v>
      </c>
      <c r="C34" s="175">
        <v>88363.709999999992</v>
      </c>
      <c r="D34" s="175">
        <v>120306.19000000003</v>
      </c>
      <c r="E34" s="175">
        <v>142180.06</v>
      </c>
      <c r="F34" s="175">
        <v>163672.61999999994</v>
      </c>
      <c r="G34" s="175">
        <v>227414.28000000014</v>
      </c>
      <c r="H34" s="175">
        <v>160527.01</v>
      </c>
      <c r="I34" s="175">
        <v>247253.33</v>
      </c>
      <c r="J34" s="175">
        <v>159193.67000000001</v>
      </c>
      <c r="K34" s="175">
        <v>248660.12999999995</v>
      </c>
      <c r="L34" s="175">
        <v>200913.27999999997</v>
      </c>
      <c r="M34" s="175">
        <v>276665.87</v>
      </c>
      <c r="N34" s="137"/>
      <c r="O34" s="337" t="str">
        <f t="shared" si="27"/>
        <v/>
      </c>
      <c r="Q34" s="127" t="s">
        <v>79</v>
      </c>
      <c r="R34" s="24">
        <v>8418.2340000000022</v>
      </c>
      <c r="S34" s="175">
        <v>4390.6889999999994</v>
      </c>
      <c r="T34" s="175">
        <v>6848.4070000000011</v>
      </c>
      <c r="U34" s="175">
        <v>11167.32799999999</v>
      </c>
      <c r="V34" s="175">
        <v>8872.2850000000017</v>
      </c>
      <c r="W34" s="175">
        <v>11662.620000000006</v>
      </c>
      <c r="X34" s="175">
        <v>9423.9899999999961</v>
      </c>
      <c r="Y34" s="175">
        <v>14481.375000000004</v>
      </c>
      <c r="Z34" s="175">
        <v>12803.287</v>
      </c>
      <c r="AA34" s="175">
        <v>13718.046000000006</v>
      </c>
      <c r="AB34" s="175">
        <v>12228.946999999995</v>
      </c>
      <c r="AC34" s="175">
        <v>14451.456</v>
      </c>
      <c r="AD34" s="137"/>
      <c r="AE34" s="337" t="str">
        <f t="shared" si="28"/>
        <v/>
      </c>
      <c r="AG34" s="143">
        <f t="shared" si="25"/>
        <v>0.48672862985073784</v>
      </c>
      <c r="AH34" s="178">
        <f t="shared" si="25"/>
        <v>0.49688825876595721</v>
      </c>
      <c r="AI34" s="178">
        <f t="shared" si="25"/>
        <v>0.56924809937044796</v>
      </c>
      <c r="AJ34" s="178">
        <f t="shared" si="25"/>
        <v>0.78543559483657488</v>
      </c>
      <c r="AK34" s="178">
        <f t="shared" si="25"/>
        <v>0.54207508867396426</v>
      </c>
      <c r="AL34" s="178">
        <f t="shared" si="25"/>
        <v>0.51283586940978365</v>
      </c>
      <c r="AM34" s="178">
        <f t="shared" si="25"/>
        <v>0.58706569068968495</v>
      </c>
      <c r="AN34" s="178">
        <f t="shared" si="25"/>
        <v>0.58568978626091728</v>
      </c>
      <c r="AO34" s="178">
        <f t="shared" si="25"/>
        <v>0.80425854872244606</v>
      </c>
      <c r="AP34" s="178">
        <f t="shared" si="25"/>
        <v>0.55167855015599043</v>
      </c>
      <c r="AQ34" s="178">
        <f t="shared" si="25"/>
        <v>0.60866792877006426</v>
      </c>
      <c r="AR34" s="178">
        <f t="shared" si="25"/>
        <v>0.52234328722946566</v>
      </c>
      <c r="AS34" s="178"/>
      <c r="AT34" s="337"/>
      <c r="AV34" s="123"/>
      <c r="AW34" s="123"/>
    </row>
    <row r="35" spans="1:49" ht="20.100000000000001" customHeight="1" x14ac:dyDescent="0.25">
      <c r="A35" s="139" t="s">
        <v>80</v>
      </c>
      <c r="B35" s="24">
        <v>153575.38000000003</v>
      </c>
      <c r="C35" s="175">
        <v>146031.1</v>
      </c>
      <c r="D35" s="175">
        <v>129411.21999999994</v>
      </c>
      <c r="E35" s="175">
        <v>179559.8899999999</v>
      </c>
      <c r="F35" s="175">
        <v>269358.03999999998</v>
      </c>
      <c r="G35" s="175">
        <v>237433.11000000002</v>
      </c>
      <c r="H35" s="175">
        <v>147722.47000000009</v>
      </c>
      <c r="I35" s="175">
        <v>207140.0799999999</v>
      </c>
      <c r="J35" s="175">
        <v>176201.44</v>
      </c>
      <c r="K35" s="175">
        <v>278510.38</v>
      </c>
      <c r="L35" s="175">
        <v>285531.50000000006</v>
      </c>
      <c r="M35" s="175">
        <v>267035.81</v>
      </c>
      <c r="N35" s="137"/>
      <c r="O35" s="337" t="str">
        <f t="shared" si="27"/>
        <v/>
      </c>
      <c r="Q35" s="127" t="s">
        <v>80</v>
      </c>
      <c r="R35" s="24">
        <v>8202.5570000000007</v>
      </c>
      <c r="S35" s="175">
        <v>7142.6719999999987</v>
      </c>
      <c r="T35" s="175">
        <v>8489.8880000000008</v>
      </c>
      <c r="U35" s="175">
        <v>14058.68400000001</v>
      </c>
      <c r="V35" s="175">
        <v>13129.382000000001</v>
      </c>
      <c r="W35" s="175">
        <v>12275.063000000002</v>
      </c>
      <c r="X35" s="175">
        <v>8407.0900000000038</v>
      </c>
      <c r="Y35" s="175">
        <v>11587.890000000009</v>
      </c>
      <c r="Z35" s="175">
        <v>14215.772000000001</v>
      </c>
      <c r="AA35" s="175">
        <v>14177.262000000006</v>
      </c>
      <c r="AB35" s="175">
        <v>16500.630999999998</v>
      </c>
      <c r="AC35" s="175">
        <v>15514.969000000001</v>
      </c>
      <c r="AD35" s="137"/>
      <c r="AE35" s="337" t="str">
        <f t="shared" si="28"/>
        <v/>
      </c>
      <c r="AG35" s="143">
        <f t="shared" si="25"/>
        <v>0.53410624801970208</v>
      </c>
      <c r="AH35" s="178">
        <f t="shared" si="25"/>
        <v>0.48911992034573448</v>
      </c>
      <c r="AI35" s="178">
        <f t="shared" si="25"/>
        <v>0.65603956133015395</v>
      </c>
      <c r="AJ35" s="178">
        <f t="shared" si="25"/>
        <v>0.7829523620224994</v>
      </c>
      <c r="AK35" s="178">
        <f t="shared" si="25"/>
        <v>0.48743234098377025</v>
      </c>
      <c r="AL35" s="178">
        <f t="shared" si="25"/>
        <v>0.51699036414929667</v>
      </c>
      <c r="AM35" s="178">
        <f t="shared" si="25"/>
        <v>0.56911382540516675</v>
      </c>
      <c r="AN35" s="178">
        <f t="shared" si="25"/>
        <v>0.55942287943501878</v>
      </c>
      <c r="AO35" s="178">
        <f t="shared" si="25"/>
        <v>0.8067909093137946</v>
      </c>
      <c r="AP35" s="178">
        <f t="shared" si="25"/>
        <v>0.5090389090704629</v>
      </c>
      <c r="AQ35" s="178">
        <f t="shared" si="25"/>
        <v>0.57789179127346701</v>
      </c>
      <c r="AR35" s="178">
        <f t="shared" si="25"/>
        <v>0.58100705669400676</v>
      </c>
      <c r="AS35" s="178"/>
      <c r="AT35" s="337"/>
      <c r="AV35" s="123"/>
      <c r="AW35" s="123"/>
    </row>
    <row r="36" spans="1:49" ht="20.100000000000001" customHeight="1" x14ac:dyDescent="0.25">
      <c r="A36" s="139" t="s">
        <v>81</v>
      </c>
      <c r="B36" s="24">
        <v>172174.69999999992</v>
      </c>
      <c r="C36" s="175">
        <v>197846.85999999996</v>
      </c>
      <c r="D36" s="175">
        <v>108041.16999999998</v>
      </c>
      <c r="E36" s="175">
        <v>128500.73000000004</v>
      </c>
      <c r="F36" s="175">
        <v>196762.29</v>
      </c>
      <c r="G36" s="175">
        <v>236160.21999999988</v>
      </c>
      <c r="H36" s="175">
        <v>161077.74999999983</v>
      </c>
      <c r="I36" s="175">
        <v>171433.78</v>
      </c>
      <c r="J36" s="175">
        <v>180051.81</v>
      </c>
      <c r="K36" s="175">
        <v>296230.03000000038</v>
      </c>
      <c r="L36" s="175">
        <v>286249.10999999993</v>
      </c>
      <c r="M36" s="175">
        <v>218871.1899999998</v>
      </c>
      <c r="N36" s="137"/>
      <c r="O36" s="337" t="str">
        <f t="shared" si="27"/>
        <v/>
      </c>
      <c r="Q36" s="127" t="s">
        <v>81</v>
      </c>
      <c r="R36" s="24">
        <v>7606.0559999999978</v>
      </c>
      <c r="S36" s="175">
        <v>8313.0869999999995</v>
      </c>
      <c r="T36" s="175">
        <v>6909.0559999999987</v>
      </c>
      <c r="U36" s="175">
        <v>9139.0069999999996</v>
      </c>
      <c r="V36" s="175">
        <v>8531.6860000000033</v>
      </c>
      <c r="W36" s="175">
        <v>10841.422999999999</v>
      </c>
      <c r="X36" s="175">
        <v>9653.1510000000035</v>
      </c>
      <c r="Y36" s="175">
        <v>9956.3179999999975</v>
      </c>
      <c r="Z36" s="175">
        <v>13765.152</v>
      </c>
      <c r="AA36" s="175">
        <v>14750.275999999996</v>
      </c>
      <c r="AB36" s="175">
        <v>15789.42300000001</v>
      </c>
      <c r="AC36" s="175">
        <v>12724.165000000008</v>
      </c>
      <c r="AD36" s="137"/>
      <c r="AE36" s="337" t="str">
        <f t="shared" si="28"/>
        <v/>
      </c>
      <c r="AG36" s="143">
        <f t="shared" si="25"/>
        <v>0.44176385961468218</v>
      </c>
      <c r="AH36" s="178">
        <f t="shared" si="25"/>
        <v>0.42017785877420555</v>
      </c>
      <c r="AI36" s="178">
        <f t="shared" si="25"/>
        <v>0.63948363387771534</v>
      </c>
      <c r="AJ36" s="178">
        <f t="shared" si="25"/>
        <v>0.71120273013234991</v>
      </c>
      <c r="AK36" s="178">
        <f t="shared" si="25"/>
        <v>0.43360371542738207</v>
      </c>
      <c r="AL36" s="178">
        <f t="shared" si="25"/>
        <v>0.45907066820991294</v>
      </c>
      <c r="AM36" s="178">
        <f t="shared" si="25"/>
        <v>0.59928518991605073</v>
      </c>
      <c r="AN36" s="178">
        <f t="shared" si="25"/>
        <v>0.5807675710119673</v>
      </c>
      <c r="AO36" s="178">
        <f t="shared" si="25"/>
        <v>0.76451061502797446</v>
      </c>
      <c r="AP36" s="178">
        <f t="shared" si="25"/>
        <v>0.49793317713264845</v>
      </c>
      <c r="AQ36" s="178">
        <f t="shared" si="25"/>
        <v>0.55159727832865624</v>
      </c>
      <c r="AR36" s="178">
        <f t="shared" si="25"/>
        <v>0.58135403750489134</v>
      </c>
      <c r="AS36" s="178"/>
      <c r="AT36" s="337"/>
      <c r="AV36" s="123"/>
      <c r="AW36" s="123"/>
    </row>
    <row r="37" spans="1:49" ht="20.100000000000001" customHeight="1" x14ac:dyDescent="0.25">
      <c r="A37" s="139" t="s">
        <v>82</v>
      </c>
      <c r="B37" s="24">
        <v>184593.24000000002</v>
      </c>
      <c r="C37" s="175">
        <v>144138.26999999993</v>
      </c>
      <c r="D37" s="175">
        <v>79979.249999999985</v>
      </c>
      <c r="E37" s="175">
        <v>122753.58</v>
      </c>
      <c r="F37" s="175">
        <v>216171.5800000001</v>
      </c>
      <c r="G37" s="175">
        <v>152140.34000000008</v>
      </c>
      <c r="H37" s="175">
        <v>149450.11999999976</v>
      </c>
      <c r="I37" s="175">
        <v>137515.64999999997</v>
      </c>
      <c r="J37" s="175">
        <v>157796.10999999999</v>
      </c>
      <c r="K37" s="175">
        <v>248422.98999999993</v>
      </c>
      <c r="L37" s="175">
        <v>193839.00999999995</v>
      </c>
      <c r="M37" s="175">
        <v>176424.33999999997</v>
      </c>
      <c r="N37" s="137"/>
      <c r="O37" s="337" t="str">
        <f t="shared" si="27"/>
        <v/>
      </c>
      <c r="Q37" s="127" t="s">
        <v>82</v>
      </c>
      <c r="R37" s="24">
        <v>8950.255000000001</v>
      </c>
      <c r="S37" s="175">
        <v>8091.360999999999</v>
      </c>
      <c r="T37" s="175">
        <v>7317.6259999999966</v>
      </c>
      <c r="U37" s="175">
        <v>9009.7860000000001</v>
      </c>
      <c r="V37" s="175">
        <v>11821.654999999999</v>
      </c>
      <c r="W37" s="175">
        <v>8422.7539999999954</v>
      </c>
      <c r="X37" s="175">
        <v>8932.4599999999973</v>
      </c>
      <c r="Y37" s="175">
        <v>10856.737000000006</v>
      </c>
      <c r="Z37" s="175">
        <v>13503.767</v>
      </c>
      <c r="AA37" s="175">
        <v>13395.533000000005</v>
      </c>
      <c r="AB37" s="175">
        <v>12829.427999999996</v>
      </c>
      <c r="AC37" s="175">
        <v>11489.351999999997</v>
      </c>
      <c r="AD37" s="137"/>
      <c r="AE37" s="337" t="str">
        <f t="shared" si="28"/>
        <v/>
      </c>
      <c r="AG37" s="143">
        <f t="shared" si="25"/>
        <v>0.48486363856011194</v>
      </c>
      <c r="AH37" s="178">
        <f t="shared" si="25"/>
        <v>0.56136104589017211</v>
      </c>
      <c r="AI37" s="178">
        <f t="shared" si="25"/>
        <v>0.91494056270845225</v>
      </c>
      <c r="AJ37" s="178">
        <f t="shared" si="25"/>
        <v>0.73397337983951261</v>
      </c>
      <c r="AK37" s="178">
        <f t="shared" si="25"/>
        <v>0.54686443981211563</v>
      </c>
      <c r="AL37" s="178">
        <f t="shared" si="25"/>
        <v>0.55361740351046873</v>
      </c>
      <c r="AM37" s="178">
        <f t="shared" si="25"/>
        <v>0.59768837923984341</v>
      </c>
      <c r="AN37" s="178">
        <f t="shared" si="25"/>
        <v>0.78949101429546453</v>
      </c>
      <c r="AO37" s="178">
        <f t="shared" si="25"/>
        <v>0.85577312393822647</v>
      </c>
      <c r="AP37" s="178">
        <f t="shared" si="25"/>
        <v>0.5392227587309858</v>
      </c>
      <c r="AQ37" s="178">
        <f t="shared" si="25"/>
        <v>0.66185996306935324</v>
      </c>
      <c r="AR37" s="178">
        <f t="shared" si="25"/>
        <v>0.65123395105233217</v>
      </c>
      <c r="AS37" s="178"/>
      <c r="AT37" s="337"/>
      <c r="AV37" s="123"/>
      <c r="AW37" s="123"/>
    </row>
    <row r="38" spans="1:49" ht="20.100000000000001" customHeight="1" x14ac:dyDescent="0.25">
      <c r="A38" s="139" t="s">
        <v>83</v>
      </c>
      <c r="B38" s="24">
        <v>174808.49999999997</v>
      </c>
      <c r="C38" s="175">
        <v>100779.39000000001</v>
      </c>
      <c r="D38" s="175">
        <v>69029.49000000002</v>
      </c>
      <c r="E38" s="175">
        <v>154336.00999999978</v>
      </c>
      <c r="F38" s="175">
        <v>191835.92000000007</v>
      </c>
      <c r="G38" s="175">
        <v>123373.27999999998</v>
      </c>
      <c r="H38" s="175">
        <v>139248.31999999989</v>
      </c>
      <c r="I38" s="175">
        <v>159507.64999999994</v>
      </c>
      <c r="J38" s="175">
        <v>217628.21</v>
      </c>
      <c r="K38" s="175">
        <v>280094.85000000021</v>
      </c>
      <c r="L38" s="175">
        <v>221001.43999999986</v>
      </c>
      <c r="M38" s="175">
        <v>196510.09000000003</v>
      </c>
      <c r="N38" s="137"/>
      <c r="O38" s="337" t="str">
        <f t="shared" si="27"/>
        <v/>
      </c>
      <c r="Q38" s="127" t="s">
        <v>83</v>
      </c>
      <c r="R38" s="24">
        <v>8836.2159999999967</v>
      </c>
      <c r="S38" s="175">
        <v>6184.2449999999999</v>
      </c>
      <c r="T38" s="175">
        <v>6843.8590000000013</v>
      </c>
      <c r="U38" s="175">
        <v>12325.401000000003</v>
      </c>
      <c r="V38" s="175">
        <v>11790.632999999998</v>
      </c>
      <c r="W38" s="175">
        <v>8857.4580000000024</v>
      </c>
      <c r="X38" s="175">
        <v>10603.755000000001</v>
      </c>
      <c r="Y38" s="175">
        <v>13090.348000000009</v>
      </c>
      <c r="Z38" s="175">
        <v>16694.899000000001</v>
      </c>
      <c r="AA38" s="175">
        <v>17343.396999999994</v>
      </c>
      <c r="AB38" s="175">
        <v>14141.986999999999</v>
      </c>
      <c r="AC38" s="175">
        <v>12757.985000000006</v>
      </c>
      <c r="AD38" s="137"/>
      <c r="AE38" s="337" t="str">
        <f t="shared" si="28"/>
        <v/>
      </c>
      <c r="AG38" s="143">
        <f t="shared" si="25"/>
        <v>0.50547976786025839</v>
      </c>
      <c r="AH38" s="178">
        <f t="shared" si="25"/>
        <v>0.61364183688748253</v>
      </c>
      <c r="AI38" s="178">
        <f t="shared" si="25"/>
        <v>0.99143989040046498</v>
      </c>
      <c r="AJ38" s="178">
        <f t="shared" si="25"/>
        <v>0.79860824444016809</v>
      </c>
      <c r="AK38" s="178">
        <f t="shared" si="25"/>
        <v>0.61462071336796531</v>
      </c>
      <c r="AL38" s="178">
        <f t="shared" si="25"/>
        <v>0.7179397354111039</v>
      </c>
      <c r="AM38" s="178">
        <f t="shared" si="25"/>
        <v>0.76149967195295487</v>
      </c>
      <c r="AN38" s="178">
        <f t="shared" si="25"/>
        <v>0.82067211196453671</v>
      </c>
      <c r="AO38" s="178">
        <f t="shared" si="25"/>
        <v>0.76712936250314256</v>
      </c>
      <c r="AP38" s="178">
        <f t="shared" si="25"/>
        <v>0.61919728263479246</v>
      </c>
      <c r="AQ38" s="178">
        <f t="shared" si="25"/>
        <v>0.63990474451207224</v>
      </c>
      <c r="AR38" s="178">
        <f t="shared" si="25"/>
        <v>0.64922798620671351</v>
      </c>
      <c r="AS38" s="178"/>
      <c r="AT38" s="337"/>
      <c r="AV38" s="123"/>
      <c r="AW38" s="123"/>
    </row>
    <row r="39" spans="1:49" ht="20.100000000000001" customHeight="1" x14ac:dyDescent="0.25">
      <c r="A39" s="139" t="s">
        <v>84</v>
      </c>
      <c r="B39" s="24">
        <v>143517.88</v>
      </c>
      <c r="C39" s="175">
        <v>108144.17000000003</v>
      </c>
      <c r="D39" s="175">
        <v>125852.90000000002</v>
      </c>
      <c r="E39" s="175">
        <v>102029.78999999992</v>
      </c>
      <c r="F39" s="175">
        <v>191064.2</v>
      </c>
      <c r="G39" s="175">
        <v>143527.37999999992</v>
      </c>
      <c r="H39" s="175">
        <v>151132.13000000012</v>
      </c>
      <c r="I39" s="175">
        <v>135712.65999999989</v>
      </c>
      <c r="J39" s="175">
        <v>269199.01</v>
      </c>
      <c r="K39" s="175">
        <v>227951.96000000008</v>
      </c>
      <c r="L39" s="175">
        <v>225932.47000000003</v>
      </c>
      <c r="M39" s="175">
        <v>218230.7999999999</v>
      </c>
      <c r="N39" s="137"/>
      <c r="O39" s="337" t="str">
        <f t="shared" si="27"/>
        <v/>
      </c>
      <c r="Q39" s="127" t="s">
        <v>84</v>
      </c>
      <c r="R39" s="24">
        <v>8561.616</v>
      </c>
      <c r="S39" s="175">
        <v>7679.9049999999988</v>
      </c>
      <c r="T39" s="175">
        <v>10402.912</v>
      </c>
      <c r="U39" s="175">
        <v>7707.6290000000035</v>
      </c>
      <c r="V39" s="175">
        <v>12654.747000000003</v>
      </c>
      <c r="W39" s="175">
        <v>9979.3469999999979</v>
      </c>
      <c r="X39" s="175">
        <v>10712.686999999996</v>
      </c>
      <c r="Y39" s="175">
        <v>11080.005999999999</v>
      </c>
      <c r="Z39" s="175">
        <v>17646.002</v>
      </c>
      <c r="AA39" s="175">
        <v>15712.195000000003</v>
      </c>
      <c r="AB39" s="175">
        <v>14615.516000000009</v>
      </c>
      <c r="AC39" s="175">
        <v>15747.380999999999</v>
      </c>
      <c r="AD39" s="137"/>
      <c r="AE39" s="337" t="str">
        <f t="shared" si="28"/>
        <v/>
      </c>
      <c r="AG39" s="143">
        <f t="shared" si="25"/>
        <v>0.59655396247491954</v>
      </c>
      <c r="AH39" s="178">
        <f t="shared" si="25"/>
        <v>0.7101543245465749</v>
      </c>
      <c r="AI39" s="178">
        <f t="shared" ref="AI39:AS41" si="33">IF(T39="","",(T39/D39)*10)</f>
        <v>0.82659295097689434</v>
      </c>
      <c r="AJ39" s="178">
        <f t="shared" si="33"/>
        <v>0.75542927217629385</v>
      </c>
      <c r="AK39" s="178">
        <f t="shared" si="33"/>
        <v>0.66232957299169615</v>
      </c>
      <c r="AL39" s="178">
        <f t="shared" si="33"/>
        <v>0.69529221532504837</v>
      </c>
      <c r="AM39" s="178">
        <f t="shared" si="33"/>
        <v>0.70882922115899427</v>
      </c>
      <c r="AN39" s="178">
        <f t="shared" si="33"/>
        <v>0.81643127472411259</v>
      </c>
      <c r="AO39" s="178">
        <f t="shared" si="33"/>
        <v>0.6555002561116402</v>
      </c>
      <c r="AP39" s="178">
        <f t="shared" si="33"/>
        <v>0.68927659143619546</v>
      </c>
      <c r="AQ39" s="178">
        <f t="shared" si="33"/>
        <v>0.64689754420867462</v>
      </c>
      <c r="AR39" s="178">
        <f t="shared" si="33"/>
        <v>0.72159296487938496</v>
      </c>
      <c r="AS39" s="178"/>
      <c r="AT39" s="337"/>
      <c r="AV39" s="123"/>
      <c r="AW39" s="123"/>
    </row>
    <row r="40" spans="1:49" ht="20.100000000000001" customHeight="1" thickBot="1" x14ac:dyDescent="0.3">
      <c r="A40" s="139" t="s">
        <v>85</v>
      </c>
      <c r="B40" s="24">
        <v>152820.21000000002</v>
      </c>
      <c r="C40" s="175">
        <v>216465.13999999996</v>
      </c>
      <c r="D40" s="175">
        <v>85804.429999999964</v>
      </c>
      <c r="E40" s="175">
        <v>229961.75</v>
      </c>
      <c r="F40" s="175">
        <v>233293.19000000015</v>
      </c>
      <c r="G40" s="175">
        <v>149139.44999999995</v>
      </c>
      <c r="H40" s="175">
        <v>169639.46999999994</v>
      </c>
      <c r="I40" s="175">
        <v>161502.75000000003</v>
      </c>
      <c r="J40" s="175">
        <v>201567.8</v>
      </c>
      <c r="K40" s="175">
        <v>231272.66000000015</v>
      </c>
      <c r="L40" s="175">
        <v>249366.14000000007</v>
      </c>
      <c r="M40" s="175">
        <v>227116.81000000014</v>
      </c>
      <c r="N40" s="137"/>
      <c r="O40" s="337" t="str">
        <f t="shared" si="27"/>
        <v/>
      </c>
      <c r="Q40" s="128" t="s">
        <v>85</v>
      </c>
      <c r="R40" s="24">
        <v>8577.6339999999964</v>
      </c>
      <c r="S40" s="175">
        <v>10729.738000000001</v>
      </c>
      <c r="T40" s="175">
        <v>8400.3320000000022</v>
      </c>
      <c r="U40" s="175">
        <v>14080.129999999997</v>
      </c>
      <c r="V40" s="175">
        <v>13582.820000000003</v>
      </c>
      <c r="W40" s="175">
        <v>9345.7980000000007</v>
      </c>
      <c r="X40" s="175">
        <v>11478.792000000003</v>
      </c>
      <c r="Y40" s="175">
        <v>14722.865999999998</v>
      </c>
      <c r="Z40" s="175">
        <v>13500.736999999999</v>
      </c>
      <c r="AA40" s="175">
        <v>16104.085999999999</v>
      </c>
      <c r="AB40" s="175">
        <v>14131.660999999996</v>
      </c>
      <c r="AC40" s="175">
        <v>16324.422000000002</v>
      </c>
      <c r="AD40" s="137"/>
      <c r="AE40" s="337" t="str">
        <f t="shared" si="28"/>
        <v/>
      </c>
      <c r="AG40" s="143">
        <f t="shared" si="25"/>
        <v>0.56128924309160388</v>
      </c>
      <c r="AH40" s="178">
        <f t="shared" si="25"/>
        <v>0.49567972006947647</v>
      </c>
      <c r="AI40" s="178">
        <f t="shared" si="33"/>
        <v>0.9790091257525988</v>
      </c>
      <c r="AJ40" s="178">
        <f t="shared" si="33"/>
        <v>0.61228139027468687</v>
      </c>
      <c r="AK40" s="178">
        <f t="shared" si="33"/>
        <v>0.5822210241113337</v>
      </c>
      <c r="AL40" s="178">
        <f t="shared" si="33"/>
        <v>0.62664828118918259</v>
      </c>
      <c r="AM40" s="178">
        <f t="shared" si="33"/>
        <v>0.67665809142176681</v>
      </c>
      <c r="AN40" s="178">
        <f t="shared" si="33"/>
        <v>0.91161704676855315</v>
      </c>
      <c r="AO40" s="178">
        <f t="shared" si="33"/>
        <v>0.66978639445387611</v>
      </c>
      <c r="AP40" s="178">
        <f t="shared" si="33"/>
        <v>0.69632467581771174</v>
      </c>
      <c r="AQ40" s="178">
        <f t="shared" si="33"/>
        <v>0.56670328216974419</v>
      </c>
      <c r="AR40" s="178">
        <f t="shared" si="33"/>
        <v>0.71876766849622409</v>
      </c>
      <c r="AS40" s="178" t="str">
        <f t="shared" si="33"/>
        <v/>
      </c>
      <c r="AT40" s="337" t="str">
        <f t="shared" ref="AT40:AT45" si="34">IF(AS40="","",(AS40-AR40)/AR40)</f>
        <v/>
      </c>
      <c r="AV40" s="123"/>
      <c r="AW40" s="123"/>
    </row>
    <row r="41" spans="1:49" ht="20.100000000000001" customHeight="1" thickBot="1" x14ac:dyDescent="0.3">
      <c r="A41" s="41" t="str">
        <f>A19</f>
        <v>jan-mar</v>
      </c>
      <c r="B41" s="193">
        <f>SUM(B29:B31)</f>
        <v>383486.16999999993</v>
      </c>
      <c r="C41" s="194">
        <f t="shared" ref="C41:N41" si="35">SUM(C29:C31)</f>
        <v>359736.73</v>
      </c>
      <c r="D41" s="194">
        <f t="shared" si="35"/>
        <v>337710.40999999992</v>
      </c>
      <c r="E41" s="194">
        <f t="shared" si="35"/>
        <v>269354.83</v>
      </c>
      <c r="F41" s="194">
        <f t="shared" si="35"/>
        <v>518885.16000000003</v>
      </c>
      <c r="G41" s="194">
        <f t="shared" si="35"/>
        <v>534367.81999999983</v>
      </c>
      <c r="H41" s="194">
        <f t="shared" si="35"/>
        <v>446495.15</v>
      </c>
      <c r="I41" s="194">
        <f t="shared" si="35"/>
        <v>530104.43999999994</v>
      </c>
      <c r="J41" s="194">
        <f t="shared" si="35"/>
        <v>340089.82</v>
      </c>
      <c r="K41" s="194">
        <f t="shared" si="35"/>
        <v>649570.5</v>
      </c>
      <c r="L41" s="194">
        <f t="shared" si="35"/>
        <v>640253.84</v>
      </c>
      <c r="M41" s="194">
        <f t="shared" si="35"/>
        <v>794036.41000000096</v>
      </c>
      <c r="N41" s="195">
        <f t="shared" si="35"/>
        <v>680808.0299999998</v>
      </c>
      <c r="O41" s="407">
        <f t="shared" si="27"/>
        <v>-0.14259847353851321</v>
      </c>
      <c r="Q41" s="127"/>
      <c r="R41" s="193">
        <f>SUM(R29:R31)</f>
        <v>17209.863000000001</v>
      </c>
      <c r="S41" s="194">
        <f t="shared" ref="S41:AD41" si="36">SUM(S29:S31)</f>
        <v>15796.161</v>
      </c>
      <c r="T41" s="194">
        <f t="shared" si="36"/>
        <v>16995.894999999997</v>
      </c>
      <c r="U41" s="194">
        <f t="shared" si="36"/>
        <v>22740.453000000001</v>
      </c>
      <c r="V41" s="194">
        <f t="shared" si="36"/>
        <v>26284.577999999994</v>
      </c>
      <c r="W41" s="194">
        <f t="shared" si="36"/>
        <v>26114.18</v>
      </c>
      <c r="X41" s="194">
        <f t="shared" si="36"/>
        <v>24267.392</v>
      </c>
      <c r="Y41" s="194">
        <f t="shared" si="36"/>
        <v>28921.351000000002</v>
      </c>
      <c r="Z41" s="194">
        <f t="shared" si="36"/>
        <v>27891.383000000002</v>
      </c>
      <c r="AA41" s="194">
        <f t="shared" si="36"/>
        <v>37417.438999999998</v>
      </c>
      <c r="AB41" s="194">
        <f t="shared" si="36"/>
        <v>39515.076000000001</v>
      </c>
      <c r="AC41" s="194">
        <f t="shared" si="36"/>
        <v>40887.645000000004</v>
      </c>
      <c r="AD41" s="195">
        <f t="shared" si="36"/>
        <v>42088.760999999999</v>
      </c>
      <c r="AE41" s="407">
        <f t="shared" si="28"/>
        <v>2.9376013218662862E-2</v>
      </c>
      <c r="AG41" s="198">
        <f t="shared" si="25"/>
        <v>0.44877401967325198</v>
      </c>
      <c r="AH41" s="199">
        <f t="shared" si="25"/>
        <v>0.43910336873301764</v>
      </c>
      <c r="AI41" s="199">
        <f t="shared" si="33"/>
        <v>0.50326831796508742</v>
      </c>
      <c r="AJ41" s="199">
        <f t="shared" si="33"/>
        <v>0.84425636622146327</v>
      </c>
      <c r="AK41" s="199">
        <f t="shared" si="33"/>
        <v>0.50655867668290977</v>
      </c>
      <c r="AL41" s="199">
        <f t="shared" si="33"/>
        <v>0.48869297556129054</v>
      </c>
      <c r="AM41" s="199">
        <f t="shared" si="33"/>
        <v>0.54350852411274786</v>
      </c>
      <c r="AN41" s="199">
        <f t="shared" si="33"/>
        <v>0.54557835810618771</v>
      </c>
      <c r="AO41" s="199">
        <f t="shared" si="33"/>
        <v>0.8201181382024314</v>
      </c>
      <c r="AP41" s="199">
        <f t="shared" si="33"/>
        <v>0.57603353292675696</v>
      </c>
      <c r="AQ41" s="199">
        <f t="shared" si="33"/>
        <v>0.61717827416700854</v>
      </c>
      <c r="AR41" s="199">
        <f t="shared" si="33"/>
        <v>0.51493413255444997</v>
      </c>
      <c r="AS41" s="199">
        <f t="shared" si="33"/>
        <v>0.61821775222010833</v>
      </c>
      <c r="AT41" s="407">
        <f t="shared" si="34"/>
        <v>0.2005763711045839</v>
      </c>
      <c r="AV41" s="123"/>
      <c r="AW41" s="123"/>
    </row>
    <row r="42" spans="1:49" ht="20.100000000000001" customHeight="1" x14ac:dyDescent="0.25">
      <c r="A42" s="139" t="s">
        <v>86</v>
      </c>
      <c r="B42" s="24">
        <f>SUM(B29:B31)</f>
        <v>383486.16999999993</v>
      </c>
      <c r="C42" s="175">
        <f>SUM(C29:C31)</f>
        <v>359736.73</v>
      </c>
      <c r="D42" s="175">
        <f>SUM(D29:D31)</f>
        <v>337710.40999999992</v>
      </c>
      <c r="E42" s="175">
        <f t="shared" ref="E42:M42" si="37">SUM(E29:E31)</f>
        <v>269354.83</v>
      </c>
      <c r="F42" s="175">
        <f t="shared" si="37"/>
        <v>518885.16000000003</v>
      </c>
      <c r="G42" s="175">
        <f t="shared" si="37"/>
        <v>534367.81999999983</v>
      </c>
      <c r="H42" s="175">
        <f t="shared" si="37"/>
        <v>446495.15</v>
      </c>
      <c r="I42" s="175">
        <f t="shared" si="37"/>
        <v>530104.43999999994</v>
      </c>
      <c r="J42" s="175">
        <f t="shared" si="37"/>
        <v>340089.82</v>
      </c>
      <c r="K42" s="175">
        <f t="shared" si="37"/>
        <v>649570.5</v>
      </c>
      <c r="L42" s="175">
        <f t="shared" si="37"/>
        <v>640253.84</v>
      </c>
      <c r="M42" s="175">
        <f t="shared" si="37"/>
        <v>794036.41000000096</v>
      </c>
      <c r="N42" s="137">
        <f>IF(N31="","",SUM(N29:N31))</f>
        <v>680808.0299999998</v>
      </c>
      <c r="O42" s="407">
        <f t="shared" si="27"/>
        <v>-0.14259847353851321</v>
      </c>
      <c r="Q42" s="126" t="s">
        <v>86</v>
      </c>
      <c r="R42" s="24">
        <f>SUM(R29:R31)</f>
        <v>17209.863000000001</v>
      </c>
      <c r="S42" s="175">
        <f>SUM(S29:S31)</f>
        <v>15796.161</v>
      </c>
      <c r="T42" s="175">
        <f>SUM(T29:T31)</f>
        <v>16995.894999999997</v>
      </c>
      <c r="U42" s="175">
        <f t="shared" ref="U42:AC42" si="38">SUM(U29:U31)</f>
        <v>22740.453000000001</v>
      </c>
      <c r="V42" s="175">
        <f t="shared" si="38"/>
        <v>26284.577999999994</v>
      </c>
      <c r="W42" s="175">
        <f t="shared" si="38"/>
        <v>26114.18</v>
      </c>
      <c r="X42" s="175">
        <f t="shared" si="38"/>
        <v>24267.392</v>
      </c>
      <c r="Y42" s="175">
        <f t="shared" si="38"/>
        <v>28921.351000000002</v>
      </c>
      <c r="Z42" s="175">
        <f t="shared" si="38"/>
        <v>27891.383000000002</v>
      </c>
      <c r="AA42" s="175">
        <f t="shared" si="38"/>
        <v>37417.438999999998</v>
      </c>
      <c r="AB42" s="175">
        <f t="shared" si="38"/>
        <v>39515.076000000001</v>
      </c>
      <c r="AC42" s="175">
        <f t="shared" si="38"/>
        <v>40887.645000000004</v>
      </c>
      <c r="AD42" s="137">
        <f>IF(AD31="","",SUM(AD29:AD31))</f>
        <v>42088.760999999999</v>
      </c>
      <c r="AE42" s="407">
        <f t="shared" si="28"/>
        <v>2.9376013218662862E-2</v>
      </c>
      <c r="AG42" s="142">
        <f t="shared" si="25"/>
        <v>0.44877401967325198</v>
      </c>
      <c r="AH42" s="177">
        <f t="shared" si="25"/>
        <v>0.43910336873301764</v>
      </c>
      <c r="AI42" s="177">
        <f t="shared" si="25"/>
        <v>0.50326831796508742</v>
      </c>
      <c r="AJ42" s="177">
        <f t="shared" si="25"/>
        <v>0.84425636622146327</v>
      </c>
      <c r="AK42" s="177">
        <f t="shared" si="25"/>
        <v>0.50655867668290977</v>
      </c>
      <c r="AL42" s="177">
        <f t="shared" si="25"/>
        <v>0.48869297556129054</v>
      </c>
      <c r="AM42" s="177">
        <f t="shared" si="25"/>
        <v>0.54350852411274786</v>
      </c>
      <c r="AN42" s="177">
        <f t="shared" si="25"/>
        <v>0.54557835810618771</v>
      </c>
      <c r="AO42" s="177">
        <f t="shared" si="25"/>
        <v>0.8201181382024314</v>
      </c>
      <c r="AP42" s="177">
        <f t="shared" si="25"/>
        <v>0.57603353292675696</v>
      </c>
      <c r="AQ42" s="177">
        <f t="shared" si="25"/>
        <v>0.61717827416700854</v>
      </c>
      <c r="AR42" s="177">
        <f t="shared" si="25"/>
        <v>0.51493413255444997</v>
      </c>
      <c r="AS42" s="177">
        <f t="shared" si="25"/>
        <v>0.61821775222010833</v>
      </c>
      <c r="AT42" s="407">
        <f t="shared" si="34"/>
        <v>0.2005763711045839</v>
      </c>
      <c r="AV42" s="123"/>
      <c r="AW42" s="123"/>
    </row>
    <row r="43" spans="1:49" ht="20.100000000000001" customHeight="1" x14ac:dyDescent="0.25">
      <c r="A43" s="139" t="s">
        <v>87</v>
      </c>
      <c r="B43" s="24">
        <f>SUM(B32:B34)</f>
        <v>448543.28</v>
      </c>
      <c r="C43" s="175">
        <f>SUM(C32:C34)</f>
        <v>360372.79999999993</v>
      </c>
      <c r="D43" s="175">
        <f>SUM(D32:D34)</f>
        <v>357222.51</v>
      </c>
      <c r="E43" s="175">
        <f t="shared" ref="E43:M43" si="39">SUM(E32:E34)</f>
        <v>409796.7099999999</v>
      </c>
      <c r="F43" s="175">
        <f t="shared" si="39"/>
        <v>510240.19999999995</v>
      </c>
      <c r="G43" s="175">
        <f t="shared" si="39"/>
        <v>581930.29000000015</v>
      </c>
      <c r="H43" s="175">
        <f t="shared" si="39"/>
        <v>437395.03</v>
      </c>
      <c r="I43" s="175">
        <f t="shared" si="39"/>
        <v>651460.00999999989</v>
      </c>
      <c r="J43" s="175">
        <f t="shared" si="39"/>
        <v>432659.41000000003</v>
      </c>
      <c r="K43" s="175">
        <f t="shared" si="39"/>
        <v>721335.31</v>
      </c>
      <c r="L43" s="175">
        <f t="shared" si="39"/>
        <v>641165.57999999984</v>
      </c>
      <c r="M43" s="175">
        <f t="shared" si="39"/>
        <v>764380.3</v>
      </c>
      <c r="N43" s="137" t="str">
        <f>IF(N34="","",SUM(N32:N34))</f>
        <v/>
      </c>
      <c r="O43" s="337" t="str">
        <f t="shared" si="27"/>
        <v/>
      </c>
      <c r="Q43" s="127" t="s">
        <v>87</v>
      </c>
      <c r="R43" s="24">
        <f>SUM(R32:R34)</f>
        <v>20649.732000000004</v>
      </c>
      <c r="S43" s="175">
        <f>SUM(S32:S34)</f>
        <v>16807.051000000003</v>
      </c>
      <c r="T43" s="175">
        <f>SUM(T32:T34)</f>
        <v>19988.995000000003</v>
      </c>
      <c r="U43" s="175">
        <f t="shared" ref="U43:AC43" si="40">SUM(U32:U34)</f>
        <v>32307.84499999999</v>
      </c>
      <c r="V43" s="175">
        <f t="shared" si="40"/>
        <v>26348.47</v>
      </c>
      <c r="W43" s="175">
        <f t="shared" si="40"/>
        <v>29735.684000000008</v>
      </c>
      <c r="X43" s="175">
        <f t="shared" si="40"/>
        <v>25013.658999999996</v>
      </c>
      <c r="Y43" s="175">
        <f t="shared" si="40"/>
        <v>35963.210000000006</v>
      </c>
      <c r="Z43" s="175">
        <f t="shared" si="40"/>
        <v>36186.675000000003</v>
      </c>
      <c r="AA43" s="175">
        <f t="shared" si="40"/>
        <v>38844.275000000009</v>
      </c>
      <c r="AB43" s="175">
        <f t="shared" si="40"/>
        <v>36822.900999999991</v>
      </c>
      <c r="AC43" s="175">
        <f t="shared" si="40"/>
        <v>39887.193999999989</v>
      </c>
      <c r="AD43" s="137" t="str">
        <f>IF(AD34="","",SUM(AD32:AD34))</f>
        <v/>
      </c>
      <c r="AE43" s="337" t="str">
        <f t="shared" si="28"/>
        <v/>
      </c>
      <c r="AG43" s="143">
        <f t="shared" si="25"/>
        <v>0.46037323310250017</v>
      </c>
      <c r="AH43" s="178">
        <f t="shared" si="25"/>
        <v>0.46637956582738782</v>
      </c>
      <c r="AI43" s="178">
        <f t="shared" si="25"/>
        <v>0.55956706087754671</v>
      </c>
      <c r="AJ43" s="178">
        <f t="shared" si="25"/>
        <v>0.78838712492347729</v>
      </c>
      <c r="AK43" s="178">
        <f t="shared" si="25"/>
        <v>0.51639345547450011</v>
      </c>
      <c r="AL43" s="178">
        <f t="shared" si="25"/>
        <v>0.51098360939417675</v>
      </c>
      <c r="AM43" s="178">
        <f t="shared" si="25"/>
        <v>0.57187798864564132</v>
      </c>
      <c r="AN43" s="178">
        <f t="shared" si="25"/>
        <v>0.55204017818376927</v>
      </c>
      <c r="AO43" s="178">
        <f t="shared" si="25"/>
        <v>0.83637785666097031</v>
      </c>
      <c r="AP43" s="178">
        <f t="shared" si="25"/>
        <v>0.53850510936446472</v>
      </c>
      <c r="AQ43" s="178">
        <f t="shared" si="25"/>
        <v>0.57431188055977678</v>
      </c>
      <c r="AR43" s="178">
        <f t="shared" si="25"/>
        <v>0.52182394025591694</v>
      </c>
      <c r="AS43" s="178"/>
      <c r="AT43" s="337"/>
      <c r="AV43" s="123"/>
      <c r="AW43" s="123"/>
    </row>
    <row r="44" spans="1:49" ht="20.100000000000001" customHeight="1" x14ac:dyDescent="0.25">
      <c r="A44" s="139" t="s">
        <v>88</v>
      </c>
      <c r="B44" s="24">
        <f>SUM(B35:B37)</f>
        <v>510343.31999999995</v>
      </c>
      <c r="C44" s="175">
        <f>SUM(C35:C37)</f>
        <v>488016.22999999986</v>
      </c>
      <c r="D44" s="175">
        <f>SUM(D35:D37)</f>
        <v>317431.6399999999</v>
      </c>
      <c r="E44" s="175">
        <f t="shared" ref="E44:M44" si="41">SUM(E35:E37)</f>
        <v>430814.19999999995</v>
      </c>
      <c r="F44" s="175">
        <f t="shared" si="41"/>
        <v>682291.91</v>
      </c>
      <c r="G44" s="175">
        <f t="shared" si="41"/>
        <v>625733.66999999993</v>
      </c>
      <c r="H44" s="175">
        <f t="shared" si="41"/>
        <v>458250.33999999968</v>
      </c>
      <c r="I44" s="175">
        <f t="shared" si="41"/>
        <v>516089.50999999983</v>
      </c>
      <c r="J44" s="175">
        <f t="shared" si="41"/>
        <v>514049.36</v>
      </c>
      <c r="K44" s="175">
        <f t="shared" si="41"/>
        <v>823163.40000000037</v>
      </c>
      <c r="L44" s="175">
        <f t="shared" si="41"/>
        <v>765619.61999999988</v>
      </c>
      <c r="M44" s="175">
        <f t="shared" si="41"/>
        <v>662331.33999999973</v>
      </c>
      <c r="N44" s="137" t="str">
        <f>IF(N37="","",SUM(N35:N37))</f>
        <v/>
      </c>
      <c r="O44" s="337" t="str">
        <f t="shared" si="27"/>
        <v/>
      </c>
      <c r="Q44" s="127" t="s">
        <v>88</v>
      </c>
      <c r="R44" s="24">
        <f>SUM(R35:R37)</f>
        <v>24758.867999999999</v>
      </c>
      <c r="S44" s="175">
        <f>SUM(S35:S37)</f>
        <v>23547.119999999995</v>
      </c>
      <c r="T44" s="175">
        <f>SUM(T35:T37)</f>
        <v>22716.569999999996</v>
      </c>
      <c r="U44" s="175">
        <f t="shared" ref="U44:AC44" si="42">SUM(U35:U37)</f>
        <v>32207.47700000001</v>
      </c>
      <c r="V44" s="175">
        <f t="shared" si="42"/>
        <v>33482.723000000005</v>
      </c>
      <c r="W44" s="175">
        <f t="shared" si="42"/>
        <v>31539.239999999998</v>
      </c>
      <c r="X44" s="175">
        <f t="shared" si="42"/>
        <v>26992.701000000008</v>
      </c>
      <c r="Y44" s="175">
        <f t="shared" si="42"/>
        <v>32400.945000000014</v>
      </c>
      <c r="Z44" s="175">
        <f t="shared" si="42"/>
        <v>41484.690999999999</v>
      </c>
      <c r="AA44" s="175">
        <f t="shared" si="42"/>
        <v>42323.071000000004</v>
      </c>
      <c r="AB44" s="175">
        <f t="shared" si="42"/>
        <v>45119.482000000004</v>
      </c>
      <c r="AC44" s="175">
        <f t="shared" si="42"/>
        <v>39728.486000000004</v>
      </c>
      <c r="AD44" s="137" t="str">
        <f>IF(AD37="","",SUM(AD35:AD37))</f>
        <v/>
      </c>
      <c r="AE44" s="337" t="str">
        <f t="shared" si="28"/>
        <v/>
      </c>
      <c r="AG44" s="143">
        <f t="shared" si="25"/>
        <v>0.48514141421504259</v>
      </c>
      <c r="AH44" s="178">
        <f t="shared" si="25"/>
        <v>0.48250690351015585</v>
      </c>
      <c r="AI44" s="178">
        <f t="shared" si="25"/>
        <v>0.71563660131674345</v>
      </c>
      <c r="AJ44" s="178">
        <f t="shared" si="25"/>
        <v>0.74759552958096576</v>
      </c>
      <c r="AK44" s="178">
        <f t="shared" si="25"/>
        <v>0.49073897124179594</v>
      </c>
      <c r="AL44" s="178">
        <f t="shared" si="25"/>
        <v>0.50403616605767754</v>
      </c>
      <c r="AM44" s="178">
        <f t="shared" si="25"/>
        <v>0.58903831909868365</v>
      </c>
      <c r="AN44" s="178">
        <f t="shared" si="25"/>
        <v>0.62781638402222173</v>
      </c>
      <c r="AO44" s="178">
        <f t="shared" si="25"/>
        <v>0.80701765682579585</v>
      </c>
      <c r="AP44" s="178">
        <f t="shared" si="25"/>
        <v>0.5141515159687613</v>
      </c>
      <c r="AQ44" s="178">
        <f t="shared" si="25"/>
        <v>0.58931982437963137</v>
      </c>
      <c r="AR44" s="178">
        <f t="shared" si="25"/>
        <v>0.59982796525980508</v>
      </c>
      <c r="AS44" s="178"/>
      <c r="AT44" s="337"/>
      <c r="AV44" s="123"/>
      <c r="AW44" s="123"/>
    </row>
    <row r="45" spans="1:49" ht="20.100000000000001" customHeight="1" thickBot="1" x14ac:dyDescent="0.3">
      <c r="A45" s="140" t="s">
        <v>89</v>
      </c>
      <c r="B45" s="26">
        <f>SUM(B38:B40)</f>
        <v>471146.59</v>
      </c>
      <c r="C45" s="176">
        <f>SUM(C38:C40)</f>
        <v>425388.7</v>
      </c>
      <c r="D45" s="176">
        <f>IF(D40="","",SUM(D38:D40))</f>
        <v>280686.82</v>
      </c>
      <c r="E45" s="176">
        <f t="shared" ref="E45:N45" si="43">IF(E40="","",SUM(E38:E40))</f>
        <v>486327.5499999997</v>
      </c>
      <c r="F45" s="176">
        <f t="shared" si="43"/>
        <v>616193.31000000029</v>
      </c>
      <c r="G45" s="176">
        <f t="shared" si="43"/>
        <v>416040.10999999987</v>
      </c>
      <c r="H45" s="176">
        <f t="shared" si="43"/>
        <v>460019.91999999993</v>
      </c>
      <c r="I45" s="176">
        <f t="shared" si="43"/>
        <v>456723.05999999982</v>
      </c>
      <c r="J45" s="176">
        <f t="shared" si="43"/>
        <v>688395.02</v>
      </c>
      <c r="K45" s="176">
        <f t="shared" si="43"/>
        <v>739319.47000000044</v>
      </c>
      <c r="L45" s="176">
        <f t="shared" si="43"/>
        <v>696300.05</v>
      </c>
      <c r="M45" s="176">
        <f t="shared" si="43"/>
        <v>641857.70000000007</v>
      </c>
      <c r="N45" s="141" t="str">
        <f t="shared" si="43"/>
        <v/>
      </c>
      <c r="O45" s="349" t="str">
        <f t="shared" si="27"/>
        <v/>
      </c>
      <c r="Q45" s="128" t="s">
        <v>89</v>
      </c>
      <c r="R45" s="26">
        <f>SUM(R38:R40)</f>
        <v>25975.465999999993</v>
      </c>
      <c r="S45" s="176">
        <f>SUM(S38:S40)</f>
        <v>24593.887999999999</v>
      </c>
      <c r="T45" s="176">
        <f>IF(T40="","",SUM(T38:T40))</f>
        <v>25647.103000000003</v>
      </c>
      <c r="U45" s="176">
        <f t="shared" ref="U45:AD45" si="44">IF(U40="","",SUM(U38:U40))</f>
        <v>34113.160000000003</v>
      </c>
      <c r="V45" s="176">
        <f t="shared" si="44"/>
        <v>38028.200000000004</v>
      </c>
      <c r="W45" s="176">
        <f t="shared" si="44"/>
        <v>28182.603000000003</v>
      </c>
      <c r="X45" s="176">
        <f t="shared" si="44"/>
        <v>32795.233999999997</v>
      </c>
      <c r="Y45" s="176">
        <f t="shared" si="44"/>
        <v>38893.22</v>
      </c>
      <c r="Z45" s="176">
        <f t="shared" si="44"/>
        <v>47841.637999999999</v>
      </c>
      <c r="AA45" s="176">
        <f t="shared" si="44"/>
        <v>49159.678</v>
      </c>
      <c r="AB45" s="176">
        <f t="shared" si="44"/>
        <v>42889.164000000004</v>
      </c>
      <c r="AC45" s="176">
        <f t="shared" si="44"/>
        <v>44829.788000000008</v>
      </c>
      <c r="AD45" s="141" t="str">
        <f t="shared" si="44"/>
        <v/>
      </c>
      <c r="AE45" s="349" t="str">
        <f t="shared" si="28"/>
        <v/>
      </c>
      <c r="AG45" s="144">
        <f t="shared" ref="AG45:AH45" si="45">(R45/B45)*10</f>
        <v>0.5513245039086454</v>
      </c>
      <c r="AH45" s="179">
        <f t="shared" si="45"/>
        <v>0.5781509475921669</v>
      </c>
      <c r="AI45" s="179">
        <f t="shared" ref="AI45:AS45" si="46">IF(T40="","",(T45/D45)*10)</f>
        <v>0.91372665805968378</v>
      </c>
      <c r="AJ45" s="179">
        <f t="shared" si="46"/>
        <v>0.70144411929778661</v>
      </c>
      <c r="AK45" s="179">
        <f t="shared" si="46"/>
        <v>0.61714723907015456</v>
      </c>
      <c r="AL45" s="179">
        <f t="shared" si="46"/>
        <v>0.67740110442716717</v>
      </c>
      <c r="AM45" s="179">
        <f t="shared" si="46"/>
        <v>0.7129089975060211</v>
      </c>
      <c r="AN45" s="179">
        <f t="shared" si="46"/>
        <v>0.85157119064669118</v>
      </c>
      <c r="AO45" s="179">
        <f t="shared" si="46"/>
        <v>0.69497362139545982</v>
      </c>
      <c r="AP45" s="179">
        <f t="shared" si="46"/>
        <v>0.66493146731277042</v>
      </c>
      <c r="AQ45" s="179">
        <f t="shared" si="46"/>
        <v>0.61595807726855689</v>
      </c>
      <c r="AR45" s="179">
        <f t="shared" si="46"/>
        <v>0.69843811174969161</v>
      </c>
      <c r="AS45" s="179" t="str">
        <f t="shared" si="46"/>
        <v/>
      </c>
      <c r="AT45" s="349" t="str">
        <f t="shared" si="34"/>
        <v/>
      </c>
      <c r="AV45" s="123"/>
      <c r="AW45" s="123"/>
    </row>
    <row r="46" spans="1:49" x14ac:dyDescent="0.25"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V46" s="123"/>
      <c r="AW46" s="123"/>
    </row>
    <row r="47" spans="1:49" ht="15.75" thickBot="1" x14ac:dyDescent="0.3">
      <c r="O47" s="243" t="s">
        <v>1</v>
      </c>
      <c r="AE47" s="401">
        <v>1000</v>
      </c>
      <c r="AT47" s="401" t="s">
        <v>48</v>
      </c>
      <c r="AV47" s="123"/>
      <c r="AW47" s="123"/>
    </row>
    <row r="48" spans="1:49" ht="20.100000000000001" customHeight="1" x14ac:dyDescent="0.25">
      <c r="A48" s="436" t="s">
        <v>15</v>
      </c>
      <c r="B48" s="438" t="s">
        <v>72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3"/>
      <c r="O48" s="441" t="str">
        <f>O26</f>
        <v>D       2022/2021</v>
      </c>
      <c r="Q48" s="439" t="s">
        <v>3</v>
      </c>
      <c r="R48" s="431" t="s">
        <v>72</v>
      </c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3"/>
      <c r="AE48" s="443" t="str">
        <f>O48</f>
        <v>D       2022/2021</v>
      </c>
      <c r="AG48" s="431" t="s">
        <v>72</v>
      </c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3"/>
      <c r="AT48" s="441" t="str">
        <f>AE48</f>
        <v>D       2022/2021</v>
      </c>
      <c r="AV48" s="123"/>
      <c r="AW48" s="123"/>
    </row>
    <row r="49" spans="1:49" ht="20.100000000000001" customHeight="1" thickBot="1" x14ac:dyDescent="0.3">
      <c r="A49" s="437"/>
      <c r="B49" s="117">
        <v>2010</v>
      </c>
      <c r="C49" s="153">
        <v>2011</v>
      </c>
      <c r="D49" s="153">
        <v>2012</v>
      </c>
      <c r="E49" s="153">
        <v>2013</v>
      </c>
      <c r="F49" s="153">
        <v>2014</v>
      </c>
      <c r="G49" s="153">
        <v>2015</v>
      </c>
      <c r="H49" s="153">
        <v>2016</v>
      </c>
      <c r="I49" s="153">
        <v>2017</v>
      </c>
      <c r="J49" s="153">
        <v>2018</v>
      </c>
      <c r="K49" s="153">
        <v>2019</v>
      </c>
      <c r="L49" s="153">
        <v>2020</v>
      </c>
      <c r="M49" s="153">
        <v>2021</v>
      </c>
      <c r="N49" s="151">
        <v>2022</v>
      </c>
      <c r="O49" s="442"/>
      <c r="Q49" s="440"/>
      <c r="R49" s="30">
        <v>2010</v>
      </c>
      <c r="S49" s="153">
        <v>2011</v>
      </c>
      <c r="T49" s="153">
        <v>2012</v>
      </c>
      <c r="U49" s="153">
        <v>2013</v>
      </c>
      <c r="V49" s="153">
        <v>2014</v>
      </c>
      <c r="W49" s="153">
        <v>2015</v>
      </c>
      <c r="X49" s="153">
        <v>2016</v>
      </c>
      <c r="Y49" s="153">
        <v>2017</v>
      </c>
      <c r="Z49" s="153">
        <v>2018</v>
      </c>
      <c r="AA49" s="153">
        <v>2019</v>
      </c>
      <c r="AB49" s="153">
        <v>2020</v>
      </c>
      <c r="AC49" s="153">
        <v>2021</v>
      </c>
      <c r="AD49" s="151">
        <v>2022</v>
      </c>
      <c r="AE49" s="444"/>
      <c r="AG49" s="30">
        <v>2010</v>
      </c>
      <c r="AH49" s="153">
        <v>2011</v>
      </c>
      <c r="AI49" s="153">
        <v>2012</v>
      </c>
      <c r="AJ49" s="153">
        <v>2013</v>
      </c>
      <c r="AK49" s="153">
        <v>2014</v>
      </c>
      <c r="AL49" s="153">
        <v>2015</v>
      </c>
      <c r="AM49" s="153">
        <v>2016</v>
      </c>
      <c r="AN49" s="153">
        <v>2017</v>
      </c>
      <c r="AO49" s="330">
        <v>2018</v>
      </c>
      <c r="AP49" s="153">
        <v>2019</v>
      </c>
      <c r="AQ49" s="204">
        <v>2020</v>
      </c>
      <c r="AR49" s="153">
        <v>2021</v>
      </c>
      <c r="AS49" s="331">
        <v>2022</v>
      </c>
      <c r="AT49" s="442"/>
      <c r="AV49" s="123"/>
      <c r="AW49" s="123"/>
    </row>
    <row r="50" spans="1:49" ht="3" customHeight="1" thickBot="1" x14ac:dyDescent="0.3">
      <c r="A50" s="403" t="s">
        <v>91</v>
      </c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6"/>
      <c r="Q50" s="403"/>
      <c r="R50" s="405">
        <v>2010</v>
      </c>
      <c r="S50" s="405">
        <v>2011</v>
      </c>
      <c r="T50" s="405">
        <v>2012</v>
      </c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G50" s="402"/>
      <c r="AH50" s="402"/>
      <c r="AI50" s="402"/>
      <c r="AJ50" s="402"/>
      <c r="AK50" s="402"/>
      <c r="AL50" s="402"/>
      <c r="AM50" s="402"/>
      <c r="AN50" s="402"/>
      <c r="AO50" s="402"/>
      <c r="AP50" s="402"/>
      <c r="AQ50" s="402"/>
      <c r="AR50" s="402"/>
      <c r="AS50" s="402"/>
      <c r="AT50" s="404"/>
      <c r="AV50" s="123"/>
      <c r="AW50" s="123"/>
    </row>
    <row r="51" spans="1:49" ht="20.100000000000001" customHeight="1" x14ac:dyDescent="0.25">
      <c r="A51" s="138" t="s">
        <v>74</v>
      </c>
      <c r="B51" s="45">
        <v>95.28</v>
      </c>
      <c r="C51" s="174">
        <v>512.16999999999996</v>
      </c>
      <c r="D51" s="174">
        <v>329.39</v>
      </c>
      <c r="E51" s="174">
        <v>1097.1199999999999</v>
      </c>
      <c r="F51" s="174">
        <v>359.98</v>
      </c>
      <c r="G51" s="174">
        <v>186.74000000000004</v>
      </c>
      <c r="H51" s="174">
        <v>103.10999999999999</v>
      </c>
      <c r="I51" s="174">
        <v>197.02</v>
      </c>
      <c r="J51" s="174">
        <v>149.85</v>
      </c>
      <c r="K51" s="174">
        <v>70.15000000000002</v>
      </c>
      <c r="L51" s="174">
        <v>335.65</v>
      </c>
      <c r="M51" s="174">
        <v>46.04</v>
      </c>
      <c r="N51" s="130">
        <v>160.4800000000001</v>
      </c>
      <c r="O51" s="407">
        <f>IF(N51="","",(N51-M51)/M51)</f>
        <v>2.4856646394439643</v>
      </c>
      <c r="Q51" s="127" t="s">
        <v>74</v>
      </c>
      <c r="R51" s="45">
        <v>29.815000000000005</v>
      </c>
      <c r="S51" s="174">
        <v>149.20400000000001</v>
      </c>
      <c r="T51" s="174">
        <v>122.17799999999998</v>
      </c>
      <c r="U51" s="174">
        <v>109.56100000000001</v>
      </c>
      <c r="V51" s="174">
        <v>97.120999999999995</v>
      </c>
      <c r="W51" s="174">
        <v>99.907999999999987</v>
      </c>
      <c r="X51" s="174">
        <v>68.53</v>
      </c>
      <c r="Y51" s="174">
        <v>118.282</v>
      </c>
      <c r="Z51" s="174">
        <v>104.797</v>
      </c>
      <c r="AA51" s="174">
        <v>234.49399999999994</v>
      </c>
      <c r="AB51" s="174">
        <v>210.21299999999997</v>
      </c>
      <c r="AC51" s="174">
        <v>40.800000000000004</v>
      </c>
      <c r="AD51" s="130">
        <v>115.21899999999997</v>
      </c>
      <c r="AE51" s="407">
        <f>IF(AD51="","",(AD51-AC51)/AC51)</f>
        <v>1.8239950980392143</v>
      </c>
      <c r="AG51" s="142">
        <f t="shared" ref="AG51:AS66" si="47">(R51/B51)*10</f>
        <v>3.1291981528127626</v>
      </c>
      <c r="AH51" s="177">
        <f t="shared" si="47"/>
        <v>2.9131733604076775</v>
      </c>
      <c r="AI51" s="177">
        <f t="shared" si="47"/>
        <v>3.7092200734691394</v>
      </c>
      <c r="AJ51" s="177">
        <f t="shared" si="47"/>
        <v>0.99862366924310941</v>
      </c>
      <c r="AK51" s="177">
        <f t="shared" si="47"/>
        <v>2.6979554419689982</v>
      </c>
      <c r="AL51" s="177">
        <f t="shared" si="47"/>
        <v>5.3501124558209252</v>
      </c>
      <c r="AM51" s="177">
        <f t="shared" si="47"/>
        <v>6.6463000678886637</v>
      </c>
      <c r="AN51" s="177">
        <f t="shared" si="47"/>
        <v>6.0035529387879389</v>
      </c>
      <c r="AO51" s="177">
        <f t="shared" si="47"/>
        <v>6.99346012679346</v>
      </c>
      <c r="AP51" s="177">
        <f>(AA51/K51)*10</f>
        <v>33.427512473271541</v>
      </c>
      <c r="AQ51" s="177">
        <f>(AB51/L51)*10</f>
        <v>6.2628631014449567</v>
      </c>
      <c r="AR51" s="177">
        <f>(AC51/M51)*10</f>
        <v>8.8618592528236331</v>
      </c>
      <c r="AS51" s="177">
        <f>(AD51/N51)*10</f>
        <v>7.1796485543369828</v>
      </c>
      <c r="AT51" s="407">
        <f>IF(AS51="","",(AS51-AR51)/AR51)</f>
        <v>-0.18982593274099355</v>
      </c>
      <c r="AV51" s="123"/>
      <c r="AW51" s="123"/>
    </row>
    <row r="52" spans="1:49" ht="20.100000000000001" customHeight="1" x14ac:dyDescent="0.25">
      <c r="A52" s="139" t="s">
        <v>75</v>
      </c>
      <c r="B52" s="24">
        <v>321.11</v>
      </c>
      <c r="C52" s="175">
        <v>100.60000000000001</v>
      </c>
      <c r="D52" s="175">
        <v>100.41000000000001</v>
      </c>
      <c r="E52" s="175">
        <v>382.40000000000003</v>
      </c>
      <c r="F52" s="175">
        <v>109.25</v>
      </c>
      <c r="G52" s="175">
        <v>49.88</v>
      </c>
      <c r="H52" s="175">
        <v>109.05999999999999</v>
      </c>
      <c r="I52" s="175">
        <v>459.19</v>
      </c>
      <c r="J52" s="175">
        <v>210.03</v>
      </c>
      <c r="K52" s="175">
        <v>217.20000000000002</v>
      </c>
      <c r="L52" s="175">
        <v>194.14</v>
      </c>
      <c r="M52" s="175">
        <v>91.550000000000026</v>
      </c>
      <c r="N52" s="137">
        <v>358.54999999999973</v>
      </c>
      <c r="O52" s="337">
        <f t="shared" ref="O52:O67" si="48">IF(N52="","",(N52-M52)/M52)</f>
        <v>2.9164391043145783</v>
      </c>
      <c r="Q52" s="127" t="s">
        <v>75</v>
      </c>
      <c r="R52" s="24">
        <v>106.98100000000001</v>
      </c>
      <c r="S52" s="175">
        <v>32.087000000000003</v>
      </c>
      <c r="T52" s="175">
        <v>68.099000000000004</v>
      </c>
      <c r="U52" s="175">
        <v>95.572999999999993</v>
      </c>
      <c r="V52" s="175">
        <v>79.214999999999989</v>
      </c>
      <c r="W52" s="175">
        <v>14.875999999999999</v>
      </c>
      <c r="X52" s="175">
        <v>102.047</v>
      </c>
      <c r="Y52" s="175">
        <v>223.39400000000003</v>
      </c>
      <c r="Z52" s="175">
        <v>153.98099999999999</v>
      </c>
      <c r="AA52" s="175">
        <v>117.78500000000003</v>
      </c>
      <c r="AB52" s="175">
        <v>729.51499999999999</v>
      </c>
      <c r="AC52" s="175">
        <v>150.98500000000001</v>
      </c>
      <c r="AD52" s="137">
        <v>405.61799999999999</v>
      </c>
      <c r="AE52" s="337">
        <f t="shared" ref="AE52:AE64" si="49">IF(AD52="","",(AD52-AC52)/AC52)</f>
        <v>1.6864787892837034</v>
      </c>
      <c r="AG52" s="143">
        <f t="shared" si="47"/>
        <v>3.3315997633209804</v>
      </c>
      <c r="AH52" s="178">
        <f t="shared" si="47"/>
        <v>3.1895626242544735</v>
      </c>
      <c r="AI52" s="178">
        <f t="shared" si="47"/>
        <v>6.7820934169903389</v>
      </c>
      <c r="AJ52" s="178">
        <f t="shared" si="47"/>
        <v>2.4992939330543926</v>
      </c>
      <c r="AK52" s="178">
        <f t="shared" si="47"/>
        <v>7.2508009153318067</v>
      </c>
      <c r="AL52" s="178">
        <f t="shared" si="47"/>
        <v>2.9823576583801121</v>
      </c>
      <c r="AM52" s="178">
        <f t="shared" si="47"/>
        <v>9.3569594718503577</v>
      </c>
      <c r="AN52" s="178">
        <f t="shared" si="47"/>
        <v>4.8649578605805885</v>
      </c>
      <c r="AO52" s="178">
        <f t="shared" si="47"/>
        <v>7.3313812312526778</v>
      </c>
      <c r="AP52" s="178">
        <f t="shared" si="47"/>
        <v>5.4228821362799273</v>
      </c>
      <c r="AQ52" s="178">
        <f t="shared" si="47"/>
        <v>37.576748738024108</v>
      </c>
      <c r="AR52" s="178">
        <f t="shared" si="47"/>
        <v>16.492080830147458</v>
      </c>
      <c r="AS52" s="178">
        <f>(AD52/N52)*10</f>
        <v>11.312731836563948</v>
      </c>
      <c r="AT52" s="337">
        <f>IF(AS52="","",(AS52-AR52)/AR52)</f>
        <v>-0.3140506675249663</v>
      </c>
      <c r="AV52" s="123"/>
      <c r="AW52" s="123"/>
    </row>
    <row r="53" spans="1:49" ht="20.100000000000001" customHeight="1" x14ac:dyDescent="0.25">
      <c r="A53" s="139" t="s">
        <v>76</v>
      </c>
      <c r="B53" s="24">
        <v>94.44</v>
      </c>
      <c r="C53" s="175">
        <v>412.02000000000004</v>
      </c>
      <c r="D53" s="175">
        <v>20.839999999999996</v>
      </c>
      <c r="E53" s="175">
        <v>99.119999999999976</v>
      </c>
      <c r="F53" s="175">
        <v>153.96</v>
      </c>
      <c r="G53" s="175">
        <v>19.999999999999996</v>
      </c>
      <c r="H53" s="175">
        <v>65.94</v>
      </c>
      <c r="I53" s="175">
        <v>25.840000000000003</v>
      </c>
      <c r="J53" s="175">
        <v>3.52</v>
      </c>
      <c r="K53" s="175">
        <v>37.489999999999995</v>
      </c>
      <c r="L53" s="175">
        <v>136.80000000000004</v>
      </c>
      <c r="M53" s="175">
        <v>285.74999999999989</v>
      </c>
      <c r="N53" s="137">
        <v>99.739999999999981</v>
      </c>
      <c r="O53" s="337">
        <f t="shared" si="48"/>
        <v>-0.65095363079615043</v>
      </c>
      <c r="Q53" s="127" t="s">
        <v>76</v>
      </c>
      <c r="R53" s="24">
        <v>39.945</v>
      </c>
      <c r="S53" s="175">
        <v>210.15600000000001</v>
      </c>
      <c r="T53" s="175">
        <v>21.706999999999997</v>
      </c>
      <c r="U53" s="175">
        <v>27.781999999999996</v>
      </c>
      <c r="V53" s="175">
        <v>90.24</v>
      </c>
      <c r="W53" s="175">
        <v>14.796000000000001</v>
      </c>
      <c r="X53" s="175">
        <v>59.37299999999999</v>
      </c>
      <c r="Y53" s="175">
        <v>51.395000000000003</v>
      </c>
      <c r="Z53" s="175">
        <v>48.673000000000002</v>
      </c>
      <c r="AA53" s="175">
        <v>73.152999999999977</v>
      </c>
      <c r="AB53" s="175">
        <v>92.289999999999978</v>
      </c>
      <c r="AC53" s="175">
        <v>189.25800000000004</v>
      </c>
      <c r="AD53" s="137">
        <v>110.99200000000002</v>
      </c>
      <c r="AE53" s="337">
        <f t="shared" si="49"/>
        <v>-0.41354130340593265</v>
      </c>
      <c r="AG53" s="143">
        <f t="shared" si="47"/>
        <v>4.2296696315120714</v>
      </c>
      <c r="AH53" s="178">
        <f t="shared" si="47"/>
        <v>5.1006261831949908</v>
      </c>
      <c r="AI53" s="178">
        <f t="shared" si="47"/>
        <v>10.416026871401151</v>
      </c>
      <c r="AJ53" s="178">
        <f t="shared" si="47"/>
        <v>2.8028652138821637</v>
      </c>
      <c r="AK53" s="178">
        <f t="shared" si="47"/>
        <v>5.8612626656274349</v>
      </c>
      <c r="AL53" s="178">
        <f t="shared" si="47"/>
        <v>7.3980000000000024</v>
      </c>
      <c r="AM53" s="178">
        <f t="shared" si="47"/>
        <v>9.0040946314831647</v>
      </c>
      <c r="AN53" s="178">
        <f t="shared" si="47"/>
        <v>19.889705882352938</v>
      </c>
      <c r="AO53" s="178">
        <f t="shared" si="47"/>
        <v>138.27556818181819</v>
      </c>
      <c r="AP53" s="178">
        <f t="shared" si="47"/>
        <v>19.512670045345423</v>
      </c>
      <c r="AQ53" s="178">
        <f t="shared" si="47"/>
        <v>6.7463450292397624</v>
      </c>
      <c r="AR53" s="178">
        <f t="shared" si="47"/>
        <v>6.6232020997375365</v>
      </c>
      <c r="AS53" s="178">
        <f>(AD53/N53)*10</f>
        <v>11.128133146180073</v>
      </c>
      <c r="AT53" s="337">
        <f>IF(AS53="","",(AS53-AR53)/AR53)</f>
        <v>0.68017417838133865</v>
      </c>
      <c r="AV53" s="123"/>
      <c r="AW53" s="123"/>
    </row>
    <row r="54" spans="1:49" ht="20.100000000000001" customHeight="1" x14ac:dyDescent="0.25">
      <c r="A54" s="139" t="s">
        <v>77</v>
      </c>
      <c r="B54" s="24">
        <v>449.70000000000005</v>
      </c>
      <c r="C54" s="175">
        <v>201.03000000000003</v>
      </c>
      <c r="D54" s="175">
        <v>32.190000000000005</v>
      </c>
      <c r="E54" s="175">
        <v>433.89999999999986</v>
      </c>
      <c r="F54" s="175">
        <v>116.07000000000001</v>
      </c>
      <c r="G54" s="175">
        <v>102.54</v>
      </c>
      <c r="H54" s="175">
        <v>105.56000000000002</v>
      </c>
      <c r="I54" s="175">
        <v>10.379999999999999</v>
      </c>
      <c r="J54" s="175">
        <v>20.22</v>
      </c>
      <c r="K54" s="175">
        <v>269.05999999999989</v>
      </c>
      <c r="L54" s="175">
        <v>11.549999999999999</v>
      </c>
      <c r="M54" s="175">
        <v>229.1400000000001</v>
      </c>
      <c r="N54" s="137"/>
      <c r="O54" s="337" t="str">
        <f t="shared" si="48"/>
        <v/>
      </c>
      <c r="Q54" s="127" t="s">
        <v>77</v>
      </c>
      <c r="R54" s="24">
        <v>85.614000000000019</v>
      </c>
      <c r="S54" s="175">
        <v>92.996999999999986</v>
      </c>
      <c r="T54" s="175">
        <v>30.552</v>
      </c>
      <c r="U54" s="175">
        <v>154.78400000000005</v>
      </c>
      <c r="V54" s="175">
        <v>82.786999999999978</v>
      </c>
      <c r="W54" s="175">
        <v>74.756</v>
      </c>
      <c r="X54" s="175">
        <v>80.057000000000002</v>
      </c>
      <c r="Y54" s="175">
        <v>55.018000000000008</v>
      </c>
      <c r="Z54" s="175">
        <v>24.623000000000001</v>
      </c>
      <c r="AA54" s="175">
        <v>122.39999999999998</v>
      </c>
      <c r="AB54" s="175">
        <v>30.440999999999995</v>
      </c>
      <c r="AC54" s="175">
        <v>199.78800000000004</v>
      </c>
      <c r="AD54" s="137"/>
      <c r="AE54" s="337" t="str">
        <f t="shared" si="49"/>
        <v/>
      </c>
      <c r="AG54" s="143">
        <f t="shared" si="47"/>
        <v>1.9038025350233492</v>
      </c>
      <c r="AH54" s="178">
        <f t="shared" si="47"/>
        <v>4.6260259662736889</v>
      </c>
      <c r="AI54" s="178">
        <f t="shared" si="47"/>
        <v>9.4911463187325236</v>
      </c>
      <c r="AJ54" s="178">
        <f t="shared" si="47"/>
        <v>3.5672735653376373</v>
      </c>
      <c r="AK54" s="178">
        <f t="shared" si="47"/>
        <v>7.1325062462307205</v>
      </c>
      <c r="AL54" s="178">
        <f t="shared" si="47"/>
        <v>7.2904232494636236</v>
      </c>
      <c r="AM54" s="178">
        <f t="shared" si="47"/>
        <v>7.5840280409245917</v>
      </c>
      <c r="AN54" s="178">
        <f t="shared" si="47"/>
        <v>53.003853564547221</v>
      </c>
      <c r="AO54" s="178">
        <f t="shared" si="47"/>
        <v>12.177546983184966</v>
      </c>
      <c r="AP54" s="178">
        <f t="shared" si="47"/>
        <v>4.5491711885824735</v>
      </c>
      <c r="AQ54" s="178">
        <f t="shared" si="47"/>
        <v>26.355844155844153</v>
      </c>
      <c r="AR54" s="178">
        <f t="shared" si="47"/>
        <v>8.7190363969625544</v>
      </c>
      <c r="AS54" s="178"/>
      <c r="AT54" s="337"/>
      <c r="AV54" s="123"/>
      <c r="AW54" s="123"/>
    </row>
    <row r="55" spans="1:49" ht="20.100000000000001" customHeight="1" x14ac:dyDescent="0.25">
      <c r="A55" s="139" t="s">
        <v>78</v>
      </c>
      <c r="B55" s="24">
        <v>115.13000000000001</v>
      </c>
      <c r="C55" s="175">
        <v>87.89</v>
      </c>
      <c r="D55" s="175">
        <v>385.15999999999991</v>
      </c>
      <c r="E55" s="175">
        <v>4.24</v>
      </c>
      <c r="F55" s="175">
        <v>1094.3</v>
      </c>
      <c r="G55" s="175">
        <v>355.73999999999995</v>
      </c>
      <c r="H55" s="175">
        <v>257.62</v>
      </c>
      <c r="I55" s="175">
        <v>23.620000000000005</v>
      </c>
      <c r="J55" s="175">
        <v>291.12</v>
      </c>
      <c r="K55" s="175">
        <v>420.21999999999991</v>
      </c>
      <c r="L55" s="175">
        <v>106.44999999999997</v>
      </c>
      <c r="M55" s="175">
        <v>276.9199999999999</v>
      </c>
      <c r="N55" s="137"/>
      <c r="O55" s="337" t="str">
        <f t="shared" si="48"/>
        <v/>
      </c>
      <c r="Q55" s="127" t="s">
        <v>78</v>
      </c>
      <c r="R55" s="24">
        <v>36.316000000000003</v>
      </c>
      <c r="S55" s="175">
        <v>16.928000000000001</v>
      </c>
      <c r="T55" s="175">
        <v>146.25000000000003</v>
      </c>
      <c r="U55" s="175">
        <v>10.174000000000001</v>
      </c>
      <c r="V55" s="175">
        <v>189.64499999999995</v>
      </c>
      <c r="W55" s="175">
        <v>141.92499999999998</v>
      </c>
      <c r="X55" s="175">
        <v>147.154</v>
      </c>
      <c r="Y55" s="175">
        <v>82.36399999999999</v>
      </c>
      <c r="Z55" s="175">
        <v>196.86600000000001</v>
      </c>
      <c r="AA55" s="175">
        <v>168.61099999999996</v>
      </c>
      <c r="AB55" s="175">
        <v>50.588999999999999</v>
      </c>
      <c r="AC55" s="175">
        <v>769.01500000000044</v>
      </c>
      <c r="AD55" s="137"/>
      <c r="AE55" s="337" t="str">
        <f t="shared" si="49"/>
        <v/>
      </c>
      <c r="AG55" s="143">
        <f t="shared" si="47"/>
        <v>3.1543472596195605</v>
      </c>
      <c r="AH55" s="178">
        <f t="shared" si="47"/>
        <v>1.9260439185345319</v>
      </c>
      <c r="AI55" s="178">
        <f t="shared" si="47"/>
        <v>3.7971232734448042</v>
      </c>
      <c r="AJ55" s="178">
        <f t="shared" si="47"/>
        <v>23.995283018867926</v>
      </c>
      <c r="AK55" s="178">
        <f t="shared" si="47"/>
        <v>1.7330256785159459</v>
      </c>
      <c r="AL55" s="178">
        <f t="shared" si="47"/>
        <v>3.9895710350255804</v>
      </c>
      <c r="AM55" s="178">
        <f t="shared" si="47"/>
        <v>5.7120565173511375</v>
      </c>
      <c r="AN55" s="178">
        <f t="shared" si="47"/>
        <v>34.870448772226915</v>
      </c>
      <c r="AO55" s="178">
        <f t="shared" si="47"/>
        <v>6.7623660346248968</v>
      </c>
      <c r="AP55" s="178">
        <f t="shared" si="47"/>
        <v>4.0124458616914946</v>
      </c>
      <c r="AQ55" s="178">
        <f t="shared" si="47"/>
        <v>4.7523720056364498</v>
      </c>
      <c r="AR55" s="178">
        <f t="shared" si="47"/>
        <v>27.770294669940803</v>
      </c>
      <c r="AS55" s="178"/>
      <c r="AT55" s="337"/>
      <c r="AV55" s="123"/>
      <c r="AW55" s="123"/>
    </row>
    <row r="56" spans="1:49" ht="20.100000000000001" customHeight="1" x14ac:dyDescent="0.25">
      <c r="A56" s="139" t="s">
        <v>79</v>
      </c>
      <c r="B56" s="24">
        <v>87.69</v>
      </c>
      <c r="C56" s="175">
        <v>193.86</v>
      </c>
      <c r="D56" s="175">
        <v>760.19999999999993</v>
      </c>
      <c r="E56" s="175">
        <v>201.37000000000003</v>
      </c>
      <c r="F56" s="175">
        <v>0.83</v>
      </c>
      <c r="G56" s="175">
        <v>312.90000000000003</v>
      </c>
      <c r="H56" s="175">
        <v>805.90999999999985</v>
      </c>
      <c r="I56" s="175">
        <v>97.779999999999973</v>
      </c>
      <c r="J56" s="175">
        <v>379.49</v>
      </c>
      <c r="K56" s="175">
        <v>205.07999999999998</v>
      </c>
      <c r="L56" s="175">
        <v>75.45999999999998</v>
      </c>
      <c r="M56" s="175">
        <v>81.110000000000014</v>
      </c>
      <c r="N56" s="137"/>
      <c r="O56" s="337" t="str">
        <f t="shared" si="48"/>
        <v/>
      </c>
      <c r="Q56" s="127" t="s">
        <v>79</v>
      </c>
      <c r="R56" s="24">
        <v>50.512</v>
      </c>
      <c r="S56" s="175">
        <v>76.984999999999985</v>
      </c>
      <c r="T56" s="175">
        <v>140.74100000000001</v>
      </c>
      <c r="U56" s="175">
        <v>108.19399999999999</v>
      </c>
      <c r="V56" s="175">
        <v>2.327</v>
      </c>
      <c r="W56" s="175">
        <v>108.241</v>
      </c>
      <c r="X56" s="175">
        <v>89.242999999999995</v>
      </c>
      <c r="Y56" s="175">
        <v>81.237000000000023</v>
      </c>
      <c r="Z56" s="175">
        <v>251.595</v>
      </c>
      <c r="AA56" s="175">
        <v>116.065</v>
      </c>
      <c r="AB56" s="175">
        <v>70.181000000000012</v>
      </c>
      <c r="AC56" s="175">
        <v>156.5320000000001</v>
      </c>
      <c r="AD56" s="137"/>
      <c r="AE56" s="337" t="str">
        <f t="shared" si="49"/>
        <v/>
      </c>
      <c r="AG56" s="143">
        <f t="shared" si="47"/>
        <v>5.7602919375071266</v>
      </c>
      <c r="AH56" s="178">
        <f t="shared" si="47"/>
        <v>3.9711647580728346</v>
      </c>
      <c r="AI56" s="178">
        <f t="shared" si="47"/>
        <v>1.8513680610365695</v>
      </c>
      <c r="AJ56" s="178">
        <f t="shared" si="47"/>
        <v>5.3728956646968253</v>
      </c>
      <c r="AK56" s="178">
        <f t="shared" si="47"/>
        <v>28.036144578313255</v>
      </c>
      <c r="AL56" s="178">
        <f t="shared" si="47"/>
        <v>3.4592841163310957</v>
      </c>
      <c r="AM56" s="178">
        <f t="shared" si="47"/>
        <v>1.1073569008946409</v>
      </c>
      <c r="AN56" s="178">
        <f t="shared" si="47"/>
        <v>8.3081407240744571</v>
      </c>
      <c r="AO56" s="178">
        <f t="shared" si="47"/>
        <v>6.629818967561727</v>
      </c>
      <c r="AP56" s="178">
        <f t="shared" si="47"/>
        <v>5.6594987322020671</v>
      </c>
      <c r="AQ56" s="178">
        <f t="shared" si="47"/>
        <v>9.3004240657301924</v>
      </c>
      <c r="AR56" s="178">
        <f t="shared" si="47"/>
        <v>19.298730119590687</v>
      </c>
      <c r="AS56" s="178"/>
      <c r="AT56" s="337"/>
      <c r="AV56" s="123"/>
      <c r="AW56" s="123"/>
    </row>
    <row r="57" spans="1:49" ht="20.100000000000001" customHeight="1" x14ac:dyDescent="0.25">
      <c r="A57" s="139" t="s">
        <v>80</v>
      </c>
      <c r="B57" s="24">
        <v>303.20000000000005</v>
      </c>
      <c r="C57" s="175">
        <v>239.99999999999997</v>
      </c>
      <c r="D57" s="175">
        <v>243.11000000000004</v>
      </c>
      <c r="E57" s="175">
        <v>240.37</v>
      </c>
      <c r="F57" s="175">
        <v>134.97000000000006</v>
      </c>
      <c r="G57" s="175">
        <v>337.20000000000005</v>
      </c>
      <c r="H57" s="175">
        <v>84.99</v>
      </c>
      <c r="I57" s="175">
        <v>171.96000000000004</v>
      </c>
      <c r="J57" s="175">
        <v>42.18</v>
      </c>
      <c r="K57" s="175">
        <v>176.78999999999996</v>
      </c>
      <c r="L57" s="175">
        <v>288.82999999999993</v>
      </c>
      <c r="M57" s="175">
        <v>91.440000000000012</v>
      </c>
      <c r="N57" s="137"/>
      <c r="O57" s="337" t="str">
        <f t="shared" si="48"/>
        <v/>
      </c>
      <c r="Q57" s="127" t="s">
        <v>80</v>
      </c>
      <c r="R57" s="24">
        <v>101.88200000000002</v>
      </c>
      <c r="S57" s="175">
        <v>208.25</v>
      </c>
      <c r="T57" s="175">
        <v>120.58900000000001</v>
      </c>
      <c r="U57" s="175">
        <v>63.236000000000004</v>
      </c>
      <c r="V57" s="175">
        <v>133.27200000000002</v>
      </c>
      <c r="W57" s="175">
        <v>88.903999999999996</v>
      </c>
      <c r="X57" s="175">
        <v>66.512999999999991</v>
      </c>
      <c r="Y57" s="175">
        <v>161.839</v>
      </c>
      <c r="Z57" s="175">
        <v>69.402000000000001</v>
      </c>
      <c r="AA57" s="175">
        <v>109.84300000000002</v>
      </c>
      <c r="AB57" s="175">
        <v>111.27</v>
      </c>
      <c r="AC57" s="175">
        <v>115.04100000000001</v>
      </c>
      <c r="AD57" s="137"/>
      <c r="AE57" s="337" t="str">
        <f t="shared" si="49"/>
        <v/>
      </c>
      <c r="AG57" s="143">
        <f t="shared" si="47"/>
        <v>3.3602242744063329</v>
      </c>
      <c r="AH57" s="178">
        <f t="shared" si="47"/>
        <v>8.6770833333333339</v>
      </c>
      <c r="AI57" s="178">
        <f t="shared" si="47"/>
        <v>4.960264900662251</v>
      </c>
      <c r="AJ57" s="178">
        <f t="shared" si="47"/>
        <v>2.6307775512751173</v>
      </c>
      <c r="AK57" s="178">
        <f t="shared" si="47"/>
        <v>9.8741942653923065</v>
      </c>
      <c r="AL57" s="178">
        <f t="shared" si="47"/>
        <v>2.636536180308422</v>
      </c>
      <c r="AM57" s="178">
        <f t="shared" si="47"/>
        <v>7.8259795270031765</v>
      </c>
      <c r="AN57" s="178">
        <f t="shared" si="47"/>
        <v>9.4114328913700831</v>
      </c>
      <c r="AO57" s="178">
        <f t="shared" si="47"/>
        <v>16.453769559032718</v>
      </c>
      <c r="AP57" s="178">
        <f t="shared" si="47"/>
        <v>6.2131907913343545</v>
      </c>
      <c r="AQ57" s="178">
        <f t="shared" si="47"/>
        <v>3.8524391510577165</v>
      </c>
      <c r="AR57" s="178">
        <f t="shared" si="47"/>
        <v>12.581036745406823</v>
      </c>
      <c r="AS57" s="178"/>
      <c r="AT57" s="337"/>
      <c r="AV57" s="123"/>
      <c r="AW57" s="123"/>
    </row>
    <row r="58" spans="1:49" ht="20.100000000000001" customHeight="1" x14ac:dyDescent="0.25">
      <c r="A58" s="139" t="s">
        <v>81</v>
      </c>
      <c r="B58" s="24">
        <v>733.11</v>
      </c>
      <c r="C58" s="175">
        <v>19</v>
      </c>
      <c r="D58" s="175">
        <v>777.31</v>
      </c>
      <c r="E58" s="175">
        <v>199.58</v>
      </c>
      <c r="F58" s="175">
        <v>112.44000000000001</v>
      </c>
      <c r="G58" s="175">
        <v>335.96999999999997</v>
      </c>
      <c r="H58" s="175">
        <v>208.92000000000002</v>
      </c>
      <c r="I58" s="175">
        <v>156.26000000000005</v>
      </c>
      <c r="J58" s="175">
        <v>103.26</v>
      </c>
      <c r="K58" s="175">
        <v>2.9099999999999993</v>
      </c>
      <c r="L58" s="175">
        <v>52.440000000000005</v>
      </c>
      <c r="M58" s="175">
        <v>49.300000000000004</v>
      </c>
      <c r="N58" s="137"/>
      <c r="O58" s="337" t="str">
        <f t="shared" si="48"/>
        <v/>
      </c>
      <c r="Q58" s="127" t="s">
        <v>81</v>
      </c>
      <c r="R58" s="24">
        <v>248.68200000000002</v>
      </c>
      <c r="S58" s="175">
        <v>13.135</v>
      </c>
      <c r="T58" s="175">
        <v>170.39499999999998</v>
      </c>
      <c r="U58" s="175">
        <v>85.355999999999995</v>
      </c>
      <c r="V58" s="175">
        <v>57.158000000000001</v>
      </c>
      <c r="W58" s="175">
        <v>62.073999999999998</v>
      </c>
      <c r="X58" s="175">
        <v>182.14699999999996</v>
      </c>
      <c r="Y58" s="175">
        <v>90.742000000000004</v>
      </c>
      <c r="Z58" s="175">
        <v>92.774000000000001</v>
      </c>
      <c r="AA58" s="175">
        <v>20.315999999999999</v>
      </c>
      <c r="AB58" s="175">
        <v>52.984999999999999</v>
      </c>
      <c r="AC58" s="175">
        <v>98.681000000000012</v>
      </c>
      <c r="AD58" s="137"/>
      <c r="AE58" s="337" t="str">
        <f t="shared" si="49"/>
        <v/>
      </c>
      <c r="AG58" s="143">
        <f t="shared" si="47"/>
        <v>3.3921512460613008</v>
      </c>
      <c r="AH58" s="178">
        <f t="shared" si="47"/>
        <v>6.9131578947368419</v>
      </c>
      <c r="AI58" s="178">
        <f t="shared" si="47"/>
        <v>2.1921112554836548</v>
      </c>
      <c r="AJ58" s="178">
        <f t="shared" si="47"/>
        <v>4.2767812406052705</v>
      </c>
      <c r="AK58" s="178">
        <f t="shared" si="47"/>
        <v>5.0834222696549265</v>
      </c>
      <c r="AL58" s="178">
        <f t="shared" si="47"/>
        <v>1.8476054409619906</v>
      </c>
      <c r="AM58" s="178">
        <f t="shared" si="47"/>
        <v>8.7185046907907306</v>
      </c>
      <c r="AN58" s="178">
        <f t="shared" si="47"/>
        <v>5.8071163445539478</v>
      </c>
      <c r="AO58" s="178">
        <f t="shared" si="47"/>
        <v>8.9845051326748013</v>
      </c>
      <c r="AP58" s="178">
        <f t="shared" si="47"/>
        <v>69.814432989690744</v>
      </c>
      <c r="AQ58" s="178">
        <f t="shared" si="47"/>
        <v>10.103928299008389</v>
      </c>
      <c r="AR58" s="178">
        <f t="shared" si="47"/>
        <v>20.016430020283977</v>
      </c>
      <c r="AS58" s="178"/>
      <c r="AT58" s="337"/>
      <c r="AV58" s="123"/>
      <c r="AW58" s="123"/>
    </row>
    <row r="59" spans="1:49" ht="20.100000000000001" customHeight="1" x14ac:dyDescent="0.25">
      <c r="A59" s="139" t="s">
        <v>82</v>
      </c>
      <c r="B59" s="24">
        <v>75.409999999999982</v>
      </c>
      <c r="C59" s="175">
        <v>202.55</v>
      </c>
      <c r="D59" s="175">
        <v>126.27000000000001</v>
      </c>
      <c r="E59" s="175">
        <v>192.72</v>
      </c>
      <c r="F59" s="175">
        <v>183.71</v>
      </c>
      <c r="G59" s="175">
        <v>506.25</v>
      </c>
      <c r="H59" s="175">
        <v>278.89</v>
      </c>
      <c r="I59" s="175">
        <v>2.5899999999999994</v>
      </c>
      <c r="J59" s="175">
        <v>285.61</v>
      </c>
      <c r="K59" s="175">
        <v>32.119999999999997</v>
      </c>
      <c r="L59" s="175">
        <v>108.60000000000004</v>
      </c>
      <c r="M59" s="175">
        <v>358.15000000000009</v>
      </c>
      <c r="N59" s="137"/>
      <c r="O59" s="337" t="str">
        <f t="shared" si="48"/>
        <v/>
      </c>
      <c r="Q59" s="127" t="s">
        <v>82</v>
      </c>
      <c r="R59" s="24">
        <v>26.283999999999999</v>
      </c>
      <c r="S59" s="175">
        <v>140.136</v>
      </c>
      <c r="T59" s="175">
        <v>62.427000000000007</v>
      </c>
      <c r="U59" s="175">
        <v>148.22899999999998</v>
      </c>
      <c r="V59" s="175">
        <v>99.02600000000001</v>
      </c>
      <c r="W59" s="175">
        <v>189.15099999999995</v>
      </c>
      <c r="X59" s="175">
        <v>114.91000000000001</v>
      </c>
      <c r="Y59" s="175">
        <v>15.391</v>
      </c>
      <c r="Z59" s="175">
        <v>141.86099999999999</v>
      </c>
      <c r="AA59" s="175">
        <v>88.779999999999987</v>
      </c>
      <c r="AB59" s="175">
        <v>72.782000000000011</v>
      </c>
      <c r="AC59" s="175">
        <v>256.71899999999999</v>
      </c>
      <c r="AD59" s="137"/>
      <c r="AE59" s="337" t="str">
        <f t="shared" si="49"/>
        <v/>
      </c>
      <c r="AG59" s="143">
        <f t="shared" si="47"/>
        <v>3.485479379392654</v>
      </c>
      <c r="AH59" s="178">
        <f t="shared" si="47"/>
        <v>6.9185880029622302</v>
      </c>
      <c r="AI59" s="178">
        <f t="shared" si="47"/>
        <v>4.9439296745070092</v>
      </c>
      <c r="AJ59" s="178">
        <f t="shared" si="47"/>
        <v>7.6914176006641757</v>
      </c>
      <c r="AK59" s="178">
        <f t="shared" si="47"/>
        <v>5.3903434761308588</v>
      </c>
      <c r="AL59" s="178">
        <f t="shared" si="47"/>
        <v>3.7363160493827152</v>
      </c>
      <c r="AM59" s="178">
        <f t="shared" si="47"/>
        <v>4.120262469073829</v>
      </c>
      <c r="AN59" s="178">
        <f t="shared" si="47"/>
        <v>59.42471042471044</v>
      </c>
      <c r="AO59" s="178">
        <f t="shared" si="47"/>
        <v>4.9669479359966386</v>
      </c>
      <c r="AP59" s="178">
        <f t="shared" si="47"/>
        <v>27.640099626400993</v>
      </c>
      <c r="AQ59" s="178">
        <f t="shared" si="47"/>
        <v>6.7018416206261495</v>
      </c>
      <c r="AR59" s="178">
        <f t="shared" si="47"/>
        <v>7.1679184699148379</v>
      </c>
      <c r="AS59" s="178"/>
      <c r="AT59" s="337"/>
      <c r="AV59" s="123"/>
      <c r="AW59" s="123"/>
    </row>
    <row r="60" spans="1:49" ht="20.100000000000001" customHeight="1" x14ac:dyDescent="0.25">
      <c r="A60" s="139" t="s">
        <v>83</v>
      </c>
      <c r="B60" s="24">
        <v>240.72</v>
      </c>
      <c r="C60" s="175">
        <v>303.53000000000003</v>
      </c>
      <c r="D60" s="175">
        <v>1.4</v>
      </c>
      <c r="E60" s="175">
        <v>199.3</v>
      </c>
      <c r="F60" s="175">
        <v>162.61000000000001</v>
      </c>
      <c r="G60" s="175">
        <v>265.22999999999996</v>
      </c>
      <c r="H60" s="175">
        <v>74.89</v>
      </c>
      <c r="I60" s="175">
        <v>2.6999999999999997</v>
      </c>
      <c r="J60" s="175">
        <v>243.41</v>
      </c>
      <c r="K60" s="175">
        <v>162.79000000000005</v>
      </c>
      <c r="L60" s="175">
        <v>163.68000000000006</v>
      </c>
      <c r="M60" s="175">
        <v>162.12</v>
      </c>
      <c r="N60" s="137"/>
      <c r="O60" s="337" t="str">
        <f t="shared" si="48"/>
        <v/>
      </c>
      <c r="Q60" s="127" t="s">
        <v>83</v>
      </c>
      <c r="R60" s="24">
        <v>80.941000000000003</v>
      </c>
      <c r="S60" s="175">
        <v>133.739</v>
      </c>
      <c r="T60" s="175">
        <v>0.89600000000000013</v>
      </c>
      <c r="U60" s="175">
        <v>99.911000000000001</v>
      </c>
      <c r="V60" s="175">
        <v>62.055999999999997</v>
      </c>
      <c r="W60" s="175">
        <v>42.978000000000009</v>
      </c>
      <c r="X60" s="175">
        <v>73.328000000000003</v>
      </c>
      <c r="Y60" s="175">
        <v>7.7379999999999995</v>
      </c>
      <c r="Z60" s="175">
        <v>45.496000000000002</v>
      </c>
      <c r="AA60" s="175">
        <v>116.032</v>
      </c>
      <c r="AB60" s="175">
        <v>123.81899999999997</v>
      </c>
      <c r="AC60" s="175">
        <v>149.98599999999999</v>
      </c>
      <c r="AD60" s="137"/>
      <c r="AE60" s="337" t="str">
        <f t="shared" si="49"/>
        <v/>
      </c>
      <c r="AG60" s="143">
        <f t="shared" si="47"/>
        <v>3.3624543037554004</v>
      </c>
      <c r="AH60" s="178">
        <f t="shared" si="47"/>
        <v>4.4061213059664608</v>
      </c>
      <c r="AI60" s="178">
        <f t="shared" si="47"/>
        <v>6.4000000000000012</v>
      </c>
      <c r="AJ60" s="178">
        <f t="shared" si="47"/>
        <v>5.0130958354239841</v>
      </c>
      <c r="AK60" s="178">
        <f t="shared" si="47"/>
        <v>3.816247463255642</v>
      </c>
      <c r="AL60" s="178">
        <f t="shared" si="47"/>
        <v>1.6204049315688276</v>
      </c>
      <c r="AM60" s="178">
        <f t="shared" si="47"/>
        <v>9.7914274268927759</v>
      </c>
      <c r="AN60" s="178">
        <f t="shared" si="47"/>
        <v>28.659259259259258</v>
      </c>
      <c r="AO60" s="178">
        <f t="shared" si="47"/>
        <v>1.8691097325500186</v>
      </c>
      <c r="AP60" s="178">
        <f t="shared" si="47"/>
        <v>7.1277105473309144</v>
      </c>
      <c r="AQ60" s="178">
        <f t="shared" si="47"/>
        <v>7.5646994134897314</v>
      </c>
      <c r="AR60" s="178">
        <f t="shared" si="47"/>
        <v>9.2515420676042428</v>
      </c>
      <c r="AS60" s="178"/>
      <c r="AT60" s="337"/>
      <c r="AV60" s="123"/>
      <c r="AW60" s="123"/>
    </row>
    <row r="61" spans="1:49" ht="20.100000000000001" customHeight="1" x14ac:dyDescent="0.25">
      <c r="A61" s="139" t="s">
        <v>84</v>
      </c>
      <c r="B61" s="24">
        <v>134.53000000000003</v>
      </c>
      <c r="C61" s="175">
        <v>176.85999999999999</v>
      </c>
      <c r="D61" s="175">
        <v>203.78999999999996</v>
      </c>
      <c r="E61" s="175">
        <v>75.959999999999994</v>
      </c>
      <c r="F61" s="175">
        <v>86.76</v>
      </c>
      <c r="G61" s="175">
        <v>338.64999999999992</v>
      </c>
      <c r="H61" s="175">
        <v>107.72999999999999</v>
      </c>
      <c r="I61" s="175">
        <v>189.56000000000003</v>
      </c>
      <c r="J61" s="175">
        <v>163.63999999999999</v>
      </c>
      <c r="K61" s="175">
        <v>115.14999999999999</v>
      </c>
      <c r="L61" s="175">
        <v>280.90999999999991</v>
      </c>
      <c r="M61" s="175">
        <v>287.72999999999973</v>
      </c>
      <c r="N61" s="137"/>
      <c r="O61" s="337" t="str">
        <f t="shared" si="48"/>
        <v/>
      </c>
      <c r="Q61" s="127" t="s">
        <v>84</v>
      </c>
      <c r="R61" s="24">
        <v>62.047999999999995</v>
      </c>
      <c r="S61" s="175">
        <v>49.418999999999997</v>
      </c>
      <c r="T61" s="175">
        <v>115.30700000000002</v>
      </c>
      <c r="U61" s="175">
        <v>48.548999999999999</v>
      </c>
      <c r="V61" s="175">
        <v>60.350999999999999</v>
      </c>
      <c r="W61" s="175">
        <v>250.62000000000003</v>
      </c>
      <c r="X61" s="175">
        <v>66.029999999999987</v>
      </c>
      <c r="Y61" s="175">
        <v>58.631000000000007</v>
      </c>
      <c r="Z61" s="175">
        <v>111.59399999999999</v>
      </c>
      <c r="AA61" s="175">
        <v>193.00300000000004</v>
      </c>
      <c r="AB61" s="175">
        <v>285.58600000000001</v>
      </c>
      <c r="AC61" s="175">
        <v>185.32599999999994</v>
      </c>
      <c r="AD61" s="137"/>
      <c r="AE61" s="337" t="str">
        <f t="shared" si="49"/>
        <v/>
      </c>
      <c r="AG61" s="143">
        <f t="shared" si="47"/>
        <v>4.6122054560321102</v>
      </c>
      <c r="AH61" s="178">
        <f t="shared" si="47"/>
        <v>2.7942440348298092</v>
      </c>
      <c r="AI61" s="178">
        <f t="shared" ref="AI61:AR63" si="50">IF(T61="","",(T61/D61)*10)</f>
        <v>5.6581284655773123</v>
      </c>
      <c r="AJ61" s="178">
        <f t="shared" si="50"/>
        <v>6.3913902053712492</v>
      </c>
      <c r="AK61" s="178">
        <f t="shared" si="50"/>
        <v>6.9560857538035954</v>
      </c>
      <c r="AL61" s="178">
        <f t="shared" si="50"/>
        <v>7.400561051232839</v>
      </c>
      <c r="AM61" s="178">
        <f t="shared" si="50"/>
        <v>6.129211918685602</v>
      </c>
      <c r="AN61" s="178">
        <f t="shared" si="50"/>
        <v>3.0930048533445875</v>
      </c>
      <c r="AO61" s="178">
        <f t="shared" si="50"/>
        <v>6.8194817892935706</v>
      </c>
      <c r="AP61" s="178">
        <f t="shared" si="50"/>
        <v>16.76100738167608</v>
      </c>
      <c r="AQ61" s="178">
        <f t="shared" si="50"/>
        <v>10.166459008223278</v>
      </c>
      <c r="AR61" s="178">
        <f t="shared" si="50"/>
        <v>6.4409689639592713</v>
      </c>
      <c r="AS61" s="178"/>
      <c r="AT61" s="337"/>
      <c r="AV61" s="123"/>
      <c r="AW61" s="123"/>
    </row>
    <row r="62" spans="1:49" ht="20.100000000000001" customHeight="1" thickBot="1" x14ac:dyDescent="0.3">
      <c r="A62" s="140" t="s">
        <v>85</v>
      </c>
      <c r="B62" s="26">
        <v>93.24</v>
      </c>
      <c r="C62" s="176">
        <v>124.46000000000001</v>
      </c>
      <c r="D62" s="176">
        <v>113.12</v>
      </c>
      <c r="E62" s="176">
        <v>110.57000000000001</v>
      </c>
      <c r="F62" s="176">
        <v>72.960000000000008</v>
      </c>
      <c r="G62" s="176">
        <v>208.45</v>
      </c>
      <c r="H62" s="176">
        <v>87.240000000000009</v>
      </c>
      <c r="I62" s="176">
        <v>106.97</v>
      </c>
      <c r="J62" s="176">
        <v>115.36</v>
      </c>
      <c r="K62" s="176">
        <v>163.49999999999997</v>
      </c>
      <c r="L62" s="176">
        <v>144.71999999999991</v>
      </c>
      <c r="M62" s="176">
        <v>71.05</v>
      </c>
      <c r="N62" s="141"/>
      <c r="O62" s="337" t="str">
        <f t="shared" si="48"/>
        <v/>
      </c>
      <c r="Q62" s="128" t="s">
        <v>85</v>
      </c>
      <c r="R62" s="26">
        <v>30.416</v>
      </c>
      <c r="S62" s="176">
        <v>47.312999999999995</v>
      </c>
      <c r="T62" s="176">
        <v>23.595999999999997</v>
      </c>
      <c r="U62" s="176">
        <v>78.717000000000013</v>
      </c>
      <c r="V62" s="176">
        <v>56.821999999999996</v>
      </c>
      <c r="W62" s="176">
        <v>94.972999999999999</v>
      </c>
      <c r="X62" s="176">
        <v>72.218000000000018</v>
      </c>
      <c r="Y62" s="176">
        <v>81.169000000000011</v>
      </c>
      <c r="Z62" s="176">
        <v>81.001999999999995</v>
      </c>
      <c r="AA62" s="176">
        <v>103.39299999999999</v>
      </c>
      <c r="AB62" s="176">
        <v>78.418999999999969</v>
      </c>
      <c r="AC62" s="176">
        <v>91.548000000000016</v>
      </c>
      <c r="AD62" s="141"/>
      <c r="AE62" s="337" t="str">
        <f t="shared" si="49"/>
        <v/>
      </c>
      <c r="AG62" s="143">
        <f t="shared" si="47"/>
        <v>3.2621192621192625</v>
      </c>
      <c r="AH62" s="178">
        <f t="shared" si="47"/>
        <v>3.8014623172103477</v>
      </c>
      <c r="AI62" s="178">
        <f t="shared" si="50"/>
        <v>2.0859264497878356</v>
      </c>
      <c r="AJ62" s="178">
        <f t="shared" si="50"/>
        <v>7.1192005064664921</v>
      </c>
      <c r="AK62" s="178">
        <f t="shared" si="50"/>
        <v>7.7881030701754375</v>
      </c>
      <c r="AL62" s="178">
        <f t="shared" si="50"/>
        <v>4.5561525545694419</v>
      </c>
      <c r="AM62" s="178">
        <f t="shared" si="50"/>
        <v>8.2780834479596539</v>
      </c>
      <c r="AN62" s="178">
        <f t="shared" si="50"/>
        <v>7.588015331401329</v>
      </c>
      <c r="AO62" s="178">
        <f t="shared" si="50"/>
        <v>7.0216712898751732</v>
      </c>
      <c r="AP62" s="178">
        <f t="shared" si="50"/>
        <v>6.3237308868501527</v>
      </c>
      <c r="AQ62" s="178">
        <f t="shared" si="50"/>
        <v>5.4186705362078502</v>
      </c>
      <c r="AR62" s="178">
        <f t="shared" si="50"/>
        <v>12.885010555946518</v>
      </c>
      <c r="AS62" s="178"/>
      <c r="AT62" s="337"/>
      <c r="AV62" s="123"/>
      <c r="AW62" s="123"/>
    </row>
    <row r="63" spans="1:49" ht="20.100000000000001" customHeight="1" thickBot="1" x14ac:dyDescent="0.3">
      <c r="A63" s="41" t="str">
        <f>A19</f>
        <v>jan-mar</v>
      </c>
      <c r="B63" s="193">
        <f>SUM(B51:B53)</f>
        <v>510.83</v>
      </c>
      <c r="C63" s="194">
        <f t="shared" ref="C63:N63" si="51">SUM(C51:C53)</f>
        <v>1024.79</v>
      </c>
      <c r="D63" s="194">
        <f t="shared" si="51"/>
        <v>450.64</v>
      </c>
      <c r="E63" s="194">
        <f t="shared" si="51"/>
        <v>1578.6399999999999</v>
      </c>
      <c r="F63" s="194">
        <f t="shared" si="51"/>
        <v>623.19000000000005</v>
      </c>
      <c r="G63" s="194">
        <f t="shared" si="51"/>
        <v>256.62</v>
      </c>
      <c r="H63" s="194">
        <f t="shared" si="51"/>
        <v>278.10999999999996</v>
      </c>
      <c r="I63" s="194">
        <f t="shared" si="51"/>
        <v>682.05000000000007</v>
      </c>
      <c r="J63" s="194">
        <f t="shared" si="51"/>
        <v>363.4</v>
      </c>
      <c r="K63" s="194">
        <f t="shared" si="51"/>
        <v>324.84000000000003</v>
      </c>
      <c r="L63" s="194">
        <f t="shared" si="51"/>
        <v>666.59</v>
      </c>
      <c r="M63" s="194">
        <f t="shared" si="51"/>
        <v>423.33999999999992</v>
      </c>
      <c r="N63" s="195">
        <f t="shared" si="51"/>
        <v>618.76999999999987</v>
      </c>
      <c r="O63" s="407">
        <f t="shared" si="48"/>
        <v>0.46163839939528506</v>
      </c>
      <c r="Q63" s="127"/>
      <c r="R63" s="193">
        <f>SUM(R51:R53)</f>
        <v>176.74100000000001</v>
      </c>
      <c r="S63" s="194">
        <f t="shared" ref="S63:AD63" si="52">SUM(S51:S53)</f>
        <v>391.447</v>
      </c>
      <c r="T63" s="194">
        <f t="shared" si="52"/>
        <v>211.98399999999998</v>
      </c>
      <c r="U63" s="194">
        <f t="shared" si="52"/>
        <v>232.916</v>
      </c>
      <c r="V63" s="194">
        <f t="shared" si="52"/>
        <v>266.57599999999996</v>
      </c>
      <c r="W63" s="194">
        <f t="shared" si="52"/>
        <v>129.57999999999998</v>
      </c>
      <c r="X63" s="194">
        <f t="shared" si="52"/>
        <v>229.95</v>
      </c>
      <c r="Y63" s="194">
        <f t="shared" si="52"/>
        <v>393.07100000000003</v>
      </c>
      <c r="Z63" s="194">
        <f t="shared" si="52"/>
        <v>307.45100000000002</v>
      </c>
      <c r="AA63" s="194">
        <f t="shared" si="52"/>
        <v>425.43199999999996</v>
      </c>
      <c r="AB63" s="194">
        <f t="shared" si="52"/>
        <v>1032.018</v>
      </c>
      <c r="AC63" s="194">
        <f t="shared" si="52"/>
        <v>381.04300000000006</v>
      </c>
      <c r="AD63" s="195">
        <f t="shared" si="52"/>
        <v>631.82899999999995</v>
      </c>
      <c r="AE63" s="407">
        <f t="shared" si="49"/>
        <v>0.65815669097713336</v>
      </c>
      <c r="AG63" s="198">
        <f t="shared" si="47"/>
        <v>3.4598790204177519</v>
      </c>
      <c r="AH63" s="199">
        <f t="shared" si="47"/>
        <v>3.819777710555333</v>
      </c>
      <c r="AI63" s="199">
        <f t="shared" si="50"/>
        <v>4.7040653293094268</v>
      </c>
      <c r="AJ63" s="199">
        <f t="shared" si="50"/>
        <v>1.4754218821263874</v>
      </c>
      <c r="AK63" s="199">
        <f t="shared" si="50"/>
        <v>4.2776039410131732</v>
      </c>
      <c r="AL63" s="199">
        <f t="shared" si="50"/>
        <v>5.0494895175746235</v>
      </c>
      <c r="AM63" s="199">
        <f t="shared" si="50"/>
        <v>8.2683110999244906</v>
      </c>
      <c r="AN63" s="199">
        <f t="shared" si="50"/>
        <v>5.7630818854922659</v>
      </c>
      <c r="AO63" s="199">
        <f t="shared" si="50"/>
        <v>8.4604017611447464</v>
      </c>
      <c r="AP63" s="199">
        <f t="shared" si="50"/>
        <v>13.096662972540326</v>
      </c>
      <c r="AQ63" s="199">
        <f t="shared" si="50"/>
        <v>15.482050435800117</v>
      </c>
      <c r="AR63" s="199">
        <f t="shared" si="50"/>
        <v>9.0008740019842239</v>
      </c>
      <c r="AS63" s="199">
        <f>IF(AD63="","",(AD63/N63)*10)</f>
        <v>10.211047723709942</v>
      </c>
      <c r="AT63" s="407">
        <f t="shared" ref="AT63:AT67" si="53">IF(AS63="","",(AS63-AR63)/AR63)</f>
        <v>0.13445069017285857</v>
      </c>
      <c r="AV63" s="123"/>
      <c r="AW63" s="123"/>
    </row>
    <row r="64" spans="1:49" ht="20.100000000000001" customHeight="1" x14ac:dyDescent="0.25">
      <c r="A64" s="139" t="s">
        <v>86</v>
      </c>
      <c r="B64" s="24">
        <f>SUM(B51:B53)</f>
        <v>510.83</v>
      </c>
      <c r="C64" s="175">
        <f>SUM(C51:C53)</f>
        <v>1024.79</v>
      </c>
      <c r="D64" s="175">
        <f>SUM(D51:D53)</f>
        <v>450.64</v>
      </c>
      <c r="E64" s="175">
        <f t="shared" ref="E64:N64" si="54">SUM(E51:E53)</f>
        <v>1578.6399999999999</v>
      </c>
      <c r="F64" s="175">
        <f t="shared" si="54"/>
        <v>623.19000000000005</v>
      </c>
      <c r="G64" s="175">
        <f t="shared" si="54"/>
        <v>256.62</v>
      </c>
      <c r="H64" s="175">
        <f t="shared" si="54"/>
        <v>278.10999999999996</v>
      </c>
      <c r="I64" s="175">
        <f t="shared" si="54"/>
        <v>682.05000000000007</v>
      </c>
      <c r="J64" s="175">
        <f t="shared" si="54"/>
        <v>363.4</v>
      </c>
      <c r="K64" s="175">
        <f t="shared" si="54"/>
        <v>324.84000000000003</v>
      </c>
      <c r="L64" s="175">
        <f t="shared" si="54"/>
        <v>666.59</v>
      </c>
      <c r="M64" s="175">
        <f t="shared" si="54"/>
        <v>423.33999999999992</v>
      </c>
      <c r="N64" s="175">
        <f t="shared" si="54"/>
        <v>618.76999999999987</v>
      </c>
      <c r="O64" s="407">
        <f t="shared" si="48"/>
        <v>0.46163839939528506</v>
      </c>
      <c r="Q64" s="126" t="s">
        <v>86</v>
      </c>
      <c r="R64" s="24">
        <f>SUM(R51:R53)</f>
        <v>176.74100000000001</v>
      </c>
      <c r="S64" s="174">
        <f t="shared" ref="S64:AD64" si="55">SUM(S51:S53)</f>
        <v>391.447</v>
      </c>
      <c r="T64" s="174">
        <f t="shared" si="55"/>
        <v>211.98399999999998</v>
      </c>
      <c r="U64" s="174">
        <f t="shared" si="55"/>
        <v>232.916</v>
      </c>
      <c r="V64" s="174">
        <f t="shared" si="55"/>
        <v>266.57599999999996</v>
      </c>
      <c r="W64" s="174">
        <f t="shared" si="55"/>
        <v>129.57999999999998</v>
      </c>
      <c r="X64" s="174">
        <f t="shared" si="55"/>
        <v>229.95</v>
      </c>
      <c r="Y64" s="174">
        <f t="shared" si="55"/>
        <v>393.07100000000003</v>
      </c>
      <c r="Z64" s="174">
        <f t="shared" si="55"/>
        <v>307.45100000000002</v>
      </c>
      <c r="AA64" s="174">
        <f t="shared" si="55"/>
        <v>425.43199999999996</v>
      </c>
      <c r="AB64" s="174">
        <f t="shared" si="55"/>
        <v>1032.018</v>
      </c>
      <c r="AC64" s="174">
        <f t="shared" si="55"/>
        <v>381.04300000000006</v>
      </c>
      <c r="AD64" s="174">
        <f t="shared" si="55"/>
        <v>631.82899999999995</v>
      </c>
      <c r="AE64" s="407">
        <f t="shared" si="49"/>
        <v>0.65815669097713336</v>
      </c>
      <c r="AG64" s="142">
        <f t="shared" si="47"/>
        <v>3.4598790204177519</v>
      </c>
      <c r="AH64" s="177">
        <f t="shared" si="47"/>
        <v>3.819777710555333</v>
      </c>
      <c r="AI64" s="177">
        <f t="shared" si="47"/>
        <v>4.7040653293094268</v>
      </c>
      <c r="AJ64" s="177">
        <f t="shared" si="47"/>
        <v>1.4754218821263874</v>
      </c>
      <c r="AK64" s="177">
        <f t="shared" si="47"/>
        <v>4.2776039410131732</v>
      </c>
      <c r="AL64" s="177">
        <f t="shared" si="47"/>
        <v>5.0494895175746235</v>
      </c>
      <c r="AM64" s="177">
        <f t="shared" si="47"/>
        <v>8.2683110999244906</v>
      </c>
      <c r="AN64" s="177">
        <f t="shared" si="47"/>
        <v>5.7630818854922659</v>
      </c>
      <c r="AO64" s="177">
        <f t="shared" si="47"/>
        <v>8.4604017611447464</v>
      </c>
      <c r="AP64" s="177">
        <f t="shared" si="47"/>
        <v>13.096662972540326</v>
      </c>
      <c r="AQ64" s="177">
        <f t="shared" si="47"/>
        <v>15.482050435800117</v>
      </c>
      <c r="AR64" s="177">
        <f t="shared" si="47"/>
        <v>9.0008740019842239</v>
      </c>
      <c r="AS64" s="177">
        <f t="shared" si="47"/>
        <v>10.211047723709942</v>
      </c>
      <c r="AT64" s="407">
        <f t="shared" si="53"/>
        <v>0.13445069017285857</v>
      </c>
    </row>
    <row r="65" spans="1:46" ht="20.100000000000001" customHeight="1" x14ac:dyDescent="0.25">
      <c r="A65" s="139" t="s">
        <v>87</v>
      </c>
      <c r="B65" s="24">
        <f>SUM(B54:B56)</f>
        <v>652.52</v>
      </c>
      <c r="C65" s="175">
        <f>SUM(C54:C56)</f>
        <v>482.78000000000003</v>
      </c>
      <c r="D65" s="175">
        <f>SUM(D54:D56)</f>
        <v>1177.5499999999997</v>
      </c>
      <c r="E65" s="175">
        <f t="shared" ref="E65:M65" si="56">SUM(E54:E56)</f>
        <v>639.50999999999988</v>
      </c>
      <c r="F65" s="175">
        <f t="shared" si="56"/>
        <v>1211.1999999999998</v>
      </c>
      <c r="G65" s="175">
        <f t="shared" si="56"/>
        <v>771.18000000000006</v>
      </c>
      <c r="H65" s="175">
        <f t="shared" si="56"/>
        <v>1169.0899999999999</v>
      </c>
      <c r="I65" s="175">
        <f t="shared" si="56"/>
        <v>131.77999999999997</v>
      </c>
      <c r="J65" s="175">
        <f t="shared" si="56"/>
        <v>690.83</v>
      </c>
      <c r="K65" s="175">
        <f t="shared" si="56"/>
        <v>894.35999999999967</v>
      </c>
      <c r="L65" s="175">
        <f t="shared" si="56"/>
        <v>193.45999999999995</v>
      </c>
      <c r="M65" s="175">
        <f t="shared" si="56"/>
        <v>587.17000000000007</v>
      </c>
      <c r="N65" s="175" t="str">
        <f>IF(N56="","",SUM(N54:N56))</f>
        <v/>
      </c>
      <c r="O65" s="337" t="str">
        <f t="shared" si="48"/>
        <v/>
      </c>
      <c r="Q65" s="127" t="s">
        <v>87</v>
      </c>
      <c r="R65" s="24">
        <f>SUM(R54:R56)</f>
        <v>172.44200000000001</v>
      </c>
      <c r="S65" s="175">
        <f t="shared" ref="S65:AC65" si="57">SUM(S54:S56)</f>
        <v>186.90999999999997</v>
      </c>
      <c r="T65" s="175">
        <f t="shared" si="57"/>
        <v>317.54300000000001</v>
      </c>
      <c r="U65" s="175">
        <f t="shared" si="57"/>
        <v>273.15200000000004</v>
      </c>
      <c r="V65" s="175">
        <f t="shared" si="57"/>
        <v>274.7589999999999</v>
      </c>
      <c r="W65" s="175">
        <f t="shared" si="57"/>
        <v>324.92199999999997</v>
      </c>
      <c r="X65" s="175">
        <f t="shared" si="57"/>
        <v>316.45400000000001</v>
      </c>
      <c r="Y65" s="175">
        <f t="shared" si="57"/>
        <v>218.61900000000003</v>
      </c>
      <c r="Z65" s="175">
        <f t="shared" si="57"/>
        <v>473.084</v>
      </c>
      <c r="AA65" s="175">
        <f t="shared" si="57"/>
        <v>407.07599999999996</v>
      </c>
      <c r="AB65" s="175">
        <f t="shared" si="57"/>
        <v>151.21100000000001</v>
      </c>
      <c r="AC65" s="175">
        <f t="shared" si="57"/>
        <v>1125.3350000000005</v>
      </c>
      <c r="AD65" s="175"/>
      <c r="AE65" s="337"/>
      <c r="AG65" s="143">
        <f t="shared" si="47"/>
        <v>2.6427082694783306</v>
      </c>
      <c r="AH65" s="178">
        <f t="shared" si="47"/>
        <v>3.8715356891337658</v>
      </c>
      <c r="AI65" s="178">
        <f t="shared" si="47"/>
        <v>2.6966413315782778</v>
      </c>
      <c r="AJ65" s="178">
        <f t="shared" si="47"/>
        <v>4.2712701912401698</v>
      </c>
      <c r="AK65" s="178">
        <f t="shared" si="47"/>
        <v>2.2684857992073972</v>
      </c>
      <c r="AL65" s="178">
        <f t="shared" si="47"/>
        <v>4.2133094737934069</v>
      </c>
      <c r="AM65" s="178">
        <f t="shared" si="47"/>
        <v>2.7068403630173901</v>
      </c>
      <c r="AN65" s="178">
        <f t="shared" si="47"/>
        <v>16.589694946122332</v>
      </c>
      <c r="AO65" s="178">
        <f t="shared" si="47"/>
        <v>6.8480523428339826</v>
      </c>
      <c r="AP65" s="178">
        <f t="shared" si="47"/>
        <v>4.5515899637729786</v>
      </c>
      <c r="AQ65" s="178">
        <f t="shared" si="47"/>
        <v>7.8161377028843191</v>
      </c>
      <c r="AR65" s="178">
        <f t="shared" si="47"/>
        <v>19.165403545821491</v>
      </c>
      <c r="AS65" s="178"/>
      <c r="AT65" s="337"/>
    </row>
    <row r="66" spans="1:46" ht="20.100000000000001" customHeight="1" x14ac:dyDescent="0.25">
      <c r="A66" s="139" t="s">
        <v>88</v>
      </c>
      <c r="B66" s="24">
        <f>SUM(B57:B59)</f>
        <v>1111.72</v>
      </c>
      <c r="C66" s="175">
        <f>SUM(C57:C59)</f>
        <v>461.55</v>
      </c>
      <c r="D66" s="175">
        <f>SUM(D57:D59)</f>
        <v>1146.69</v>
      </c>
      <c r="E66" s="175">
        <f t="shared" ref="E66:M66" si="58">SUM(E57:E59)</f>
        <v>632.67000000000007</v>
      </c>
      <c r="F66" s="175">
        <f t="shared" si="58"/>
        <v>431.12000000000012</v>
      </c>
      <c r="G66" s="175">
        <f t="shared" si="58"/>
        <v>1179.42</v>
      </c>
      <c r="H66" s="175">
        <f t="shared" si="58"/>
        <v>572.79999999999995</v>
      </c>
      <c r="I66" s="175">
        <f t="shared" si="58"/>
        <v>330.81000000000006</v>
      </c>
      <c r="J66" s="175">
        <f t="shared" si="58"/>
        <v>431.05</v>
      </c>
      <c r="K66" s="175">
        <f t="shared" si="58"/>
        <v>211.81999999999996</v>
      </c>
      <c r="L66" s="175">
        <f t="shared" si="58"/>
        <v>449.86999999999995</v>
      </c>
      <c r="M66" s="175">
        <f t="shared" si="58"/>
        <v>498.8900000000001</v>
      </c>
      <c r="N66" s="175" t="str">
        <f>IF(N57="","",SUM(N55:N57))</f>
        <v/>
      </c>
      <c r="O66" s="337" t="str">
        <f t="shared" si="48"/>
        <v/>
      </c>
      <c r="Q66" s="127" t="s">
        <v>88</v>
      </c>
      <c r="R66" s="24">
        <f>SUM(R57:R59)</f>
        <v>376.84800000000001</v>
      </c>
      <c r="S66" s="175">
        <f t="shared" ref="S66:AC66" si="59">SUM(S57:S59)</f>
        <v>361.52099999999996</v>
      </c>
      <c r="T66" s="175">
        <f t="shared" si="59"/>
        <v>353.411</v>
      </c>
      <c r="U66" s="175">
        <f t="shared" si="59"/>
        <v>296.82099999999997</v>
      </c>
      <c r="V66" s="175">
        <f t="shared" si="59"/>
        <v>289.45600000000002</v>
      </c>
      <c r="W66" s="175">
        <f t="shared" si="59"/>
        <v>340.12899999999996</v>
      </c>
      <c r="X66" s="175">
        <f t="shared" si="59"/>
        <v>363.57</v>
      </c>
      <c r="Y66" s="175">
        <f t="shared" si="59"/>
        <v>267.97200000000004</v>
      </c>
      <c r="Z66" s="175">
        <f t="shared" si="59"/>
        <v>304.03699999999998</v>
      </c>
      <c r="AA66" s="175">
        <f t="shared" si="59"/>
        <v>218.93900000000002</v>
      </c>
      <c r="AB66" s="175">
        <f t="shared" si="59"/>
        <v>237.03700000000001</v>
      </c>
      <c r="AC66" s="175">
        <f t="shared" si="59"/>
        <v>470.44100000000003</v>
      </c>
      <c r="AD66" s="175"/>
      <c r="AE66" s="337"/>
      <c r="AG66" s="143">
        <f t="shared" si="47"/>
        <v>3.3897744036268125</v>
      </c>
      <c r="AH66" s="178">
        <f t="shared" si="47"/>
        <v>7.8327591810204735</v>
      </c>
      <c r="AI66" s="178">
        <f t="shared" si="47"/>
        <v>3.0820099590996692</v>
      </c>
      <c r="AJ66" s="178">
        <f t="shared" si="47"/>
        <v>4.691561161426967</v>
      </c>
      <c r="AK66" s="178">
        <f t="shared" si="47"/>
        <v>6.7140471330488012</v>
      </c>
      <c r="AL66" s="178">
        <f t="shared" si="47"/>
        <v>2.883866646317681</v>
      </c>
      <c r="AM66" s="178">
        <f t="shared" si="47"/>
        <v>6.3472416201117321</v>
      </c>
      <c r="AN66" s="178">
        <f t="shared" si="47"/>
        <v>8.1004806384329378</v>
      </c>
      <c r="AO66" s="178">
        <f t="shared" si="47"/>
        <v>7.0534044774388116</v>
      </c>
      <c r="AP66" s="178">
        <f t="shared" si="47"/>
        <v>10.33608724388632</v>
      </c>
      <c r="AQ66" s="178">
        <f t="shared" si="47"/>
        <v>5.2690110476359839</v>
      </c>
      <c r="AR66" s="178">
        <f t="shared" si="47"/>
        <v>9.4297540539998774</v>
      </c>
      <c r="AS66" s="178"/>
      <c r="AT66" s="337"/>
    </row>
    <row r="67" spans="1:46" ht="20.100000000000001" customHeight="1" thickBot="1" x14ac:dyDescent="0.3">
      <c r="A67" s="140" t="s">
        <v>89</v>
      </c>
      <c r="B67" s="26">
        <f>SUM(B60:B62)</f>
        <v>468.49</v>
      </c>
      <c r="C67" s="176">
        <f>SUM(C60:C62)</f>
        <v>604.85</v>
      </c>
      <c r="D67" s="176">
        <f>IF(D62="","",SUM(D60:D62))</f>
        <v>318.30999999999995</v>
      </c>
      <c r="E67" s="176">
        <f t="shared" ref="E67:N67" si="60">IF(E62="","",SUM(E60:E62))</f>
        <v>385.83</v>
      </c>
      <c r="F67" s="176">
        <f t="shared" si="60"/>
        <v>322.33000000000004</v>
      </c>
      <c r="G67" s="176">
        <f t="shared" si="60"/>
        <v>812.32999999999993</v>
      </c>
      <c r="H67" s="176">
        <f t="shared" si="60"/>
        <v>269.86</v>
      </c>
      <c r="I67" s="176">
        <f t="shared" si="60"/>
        <v>299.23</v>
      </c>
      <c r="J67" s="176">
        <f t="shared" si="60"/>
        <v>522.41</v>
      </c>
      <c r="K67" s="176">
        <f t="shared" si="60"/>
        <v>441.44000000000005</v>
      </c>
      <c r="L67" s="176">
        <f t="shared" si="60"/>
        <v>589.30999999999995</v>
      </c>
      <c r="M67" s="176">
        <f t="shared" si="60"/>
        <v>520.89999999999975</v>
      </c>
      <c r="N67" s="176" t="str">
        <f t="shared" si="60"/>
        <v/>
      </c>
      <c r="O67" s="349" t="str">
        <f t="shared" si="48"/>
        <v/>
      </c>
      <c r="Q67" s="128" t="s">
        <v>89</v>
      </c>
      <c r="R67" s="26">
        <f>SUM(R60:R62)</f>
        <v>173.405</v>
      </c>
      <c r="S67" s="176">
        <f t="shared" ref="S67:AC67" si="61">SUM(S60:S62)</f>
        <v>230.471</v>
      </c>
      <c r="T67" s="176">
        <f t="shared" si="61"/>
        <v>139.79900000000001</v>
      </c>
      <c r="U67" s="176">
        <f t="shared" si="61"/>
        <v>227.17700000000002</v>
      </c>
      <c r="V67" s="176">
        <f t="shared" si="61"/>
        <v>179.22899999999998</v>
      </c>
      <c r="W67" s="176">
        <f t="shared" si="61"/>
        <v>388.57100000000008</v>
      </c>
      <c r="X67" s="176">
        <f t="shared" si="61"/>
        <v>211.57600000000002</v>
      </c>
      <c r="Y67" s="176">
        <f t="shared" si="61"/>
        <v>147.53800000000001</v>
      </c>
      <c r="Z67" s="176">
        <f t="shared" si="61"/>
        <v>238.09199999999998</v>
      </c>
      <c r="AA67" s="176">
        <f t="shared" si="61"/>
        <v>412.428</v>
      </c>
      <c r="AB67" s="176">
        <f t="shared" si="61"/>
        <v>487.82399999999996</v>
      </c>
      <c r="AC67" s="176">
        <f t="shared" si="61"/>
        <v>426.8599999999999</v>
      </c>
      <c r="AD67" s="176"/>
      <c r="AE67" s="349"/>
      <c r="AG67" s="144">
        <f t="shared" ref="AG67:AH67" si="62">(R67/B67)*10</f>
        <v>3.7013596875066703</v>
      </c>
      <c r="AH67" s="179">
        <f t="shared" si="62"/>
        <v>3.8103827395221956</v>
      </c>
      <c r="AI67" s="179">
        <f t="shared" ref="AI67:AS67" si="63">IF(T62="","",(T67/D67)*10)</f>
        <v>4.3919135434010883</v>
      </c>
      <c r="AJ67" s="179">
        <f t="shared" si="63"/>
        <v>5.8880076717725425</v>
      </c>
      <c r="AK67" s="179">
        <f t="shared" si="63"/>
        <v>5.5604194459094707</v>
      </c>
      <c r="AL67" s="179">
        <f t="shared" si="63"/>
        <v>4.7834131449041664</v>
      </c>
      <c r="AM67" s="179">
        <f t="shared" si="63"/>
        <v>7.840213444008004</v>
      </c>
      <c r="AN67" s="179">
        <f t="shared" si="63"/>
        <v>4.9305885105103098</v>
      </c>
      <c r="AO67" s="179">
        <f t="shared" si="63"/>
        <v>4.5575697249286957</v>
      </c>
      <c r="AP67" s="179">
        <f t="shared" si="63"/>
        <v>9.3427872417542588</v>
      </c>
      <c r="AQ67" s="179">
        <f t="shared" si="63"/>
        <v>8.2778843053740818</v>
      </c>
      <c r="AR67" s="179">
        <f t="shared" si="63"/>
        <v>8.1946630831253628</v>
      </c>
      <c r="AS67" s="179" t="str">
        <f t="shared" si="63"/>
        <v/>
      </c>
      <c r="AT67" s="349" t="str">
        <f t="shared" si="53"/>
        <v/>
      </c>
    </row>
    <row r="69" spans="1:46" x14ac:dyDescent="0.25"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46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</sheetData>
  <mergeCells count="24">
    <mergeCell ref="AG4:AS4"/>
    <mergeCell ref="AT4:AT5"/>
    <mergeCell ref="A26:A27"/>
    <mergeCell ref="B26:N26"/>
    <mergeCell ref="O26:O27"/>
    <mergeCell ref="Q26:Q27"/>
    <mergeCell ref="R26:AD26"/>
    <mergeCell ref="AE26:AE27"/>
    <mergeCell ref="AG26:AS26"/>
    <mergeCell ref="AT26:AT27"/>
    <mergeCell ref="A4:A5"/>
    <mergeCell ref="B4:N4"/>
    <mergeCell ref="O4:O5"/>
    <mergeCell ref="Q4:Q5"/>
    <mergeCell ref="R4:AD4"/>
    <mergeCell ref="AE4:AE5"/>
    <mergeCell ref="AG48:AS48"/>
    <mergeCell ref="AT48:AT49"/>
    <mergeCell ref="A48:A49"/>
    <mergeCell ref="B48:N48"/>
    <mergeCell ref="O48:O49"/>
    <mergeCell ref="Q48:Q49"/>
    <mergeCell ref="R48:AD48"/>
    <mergeCell ref="AE48:AE49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1:L45 R41:AC45 B63:M67 R63:AC67 R19:AB23 B19:N19 B21:N23 B20:M20 AC19:AC23 M41:M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O7:O23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AT7:AT23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AE7:AE23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O29:O45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AT29:AT45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AE29:AE45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O51:O67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AT51:AT67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AE51:AE67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style="49" customWidth="1"/>
    <col min="8" max="8" width="1.85546875" customWidth="1"/>
    <col min="11" max="12" width="9.140625" customWidth="1"/>
    <col min="13" max="13" width="10.85546875" style="49" customWidth="1"/>
    <col min="14" max="14" width="1.85546875" customWidth="1"/>
    <col min="16" max="16" width="9.140625" style="40"/>
    <col min="17" max="17" width="10.85546875" style="49" customWidth="1"/>
  </cols>
  <sheetData>
    <row r="1" spans="1:20" ht="15.75" x14ac:dyDescent="0.25">
      <c r="A1" s="5" t="s">
        <v>24</v>
      </c>
    </row>
    <row r="3" spans="1:20" ht="8.25" customHeight="1" thickBot="1" x14ac:dyDescent="0.3">
      <c r="Q3" s="63"/>
    </row>
    <row r="4" spans="1:20" x14ac:dyDescent="0.25">
      <c r="A4" s="436" t="s">
        <v>3</v>
      </c>
      <c r="B4" s="450"/>
      <c r="C4" s="453" t="s">
        <v>1</v>
      </c>
      <c r="D4" s="454"/>
      <c r="E4" s="449" t="s">
        <v>105</v>
      </c>
      <c r="F4" s="449"/>
      <c r="G4" s="148" t="s">
        <v>0</v>
      </c>
      <c r="I4" s="455">
        <v>1000</v>
      </c>
      <c r="J4" s="449"/>
      <c r="K4" s="447" t="s">
        <v>105</v>
      </c>
      <c r="L4" s="448"/>
      <c r="M4" s="148" t="s">
        <v>0</v>
      </c>
      <c r="O4" s="461" t="s">
        <v>22</v>
      </c>
      <c r="P4" s="449"/>
      <c r="Q4" s="148" t="s">
        <v>0</v>
      </c>
    </row>
    <row r="5" spans="1:20" x14ac:dyDescent="0.25">
      <c r="A5" s="451"/>
      <c r="B5" s="452"/>
      <c r="C5" s="456" t="s">
        <v>154</v>
      </c>
      <c r="D5" s="457"/>
      <c r="E5" s="458" t="str">
        <f>C5</f>
        <v>jan-mar</v>
      </c>
      <c r="F5" s="458"/>
      <c r="G5" s="149" t="s">
        <v>134</v>
      </c>
      <c r="I5" s="459" t="str">
        <f>C5</f>
        <v>jan-mar</v>
      </c>
      <c r="J5" s="458"/>
      <c r="K5" s="460" t="str">
        <f>C5</f>
        <v>jan-mar</v>
      </c>
      <c r="L5" s="446"/>
      <c r="M5" s="149" t="str">
        <f>G5</f>
        <v>2022 /2021</v>
      </c>
      <c r="O5" s="459" t="str">
        <f>C5</f>
        <v>jan-mar</v>
      </c>
      <c r="P5" s="457"/>
      <c r="Q5" s="149" t="str">
        <f>G5</f>
        <v>2022 /2021</v>
      </c>
    </row>
    <row r="6" spans="1:20" ht="19.5" customHeight="1" x14ac:dyDescent="0.25">
      <c r="A6" s="451"/>
      <c r="B6" s="452"/>
      <c r="C6" s="159">
        <v>2021</v>
      </c>
      <c r="D6" s="157">
        <v>2022</v>
      </c>
      <c r="E6" s="155">
        <f>C6</f>
        <v>2021</v>
      </c>
      <c r="F6" s="157">
        <f>D6</f>
        <v>2022</v>
      </c>
      <c r="G6" s="149" t="s">
        <v>1</v>
      </c>
      <c r="I6" s="21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50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117</v>
      </c>
      <c r="B7" s="20"/>
      <c r="C7" s="249">
        <f>C8+C9</f>
        <v>332721.26999999996</v>
      </c>
      <c r="D7" s="250">
        <f>D8+D9</f>
        <v>339193.9099999998</v>
      </c>
      <c r="E7" s="260">
        <f t="shared" ref="E7" si="0">C7/$C$20</f>
        <v>0.43160013608998743</v>
      </c>
      <c r="F7" s="261">
        <f t="shared" ref="F7" si="1">D7/$D$20</f>
        <v>0.44682276895324274</v>
      </c>
      <c r="G7" s="65">
        <f>(D7-C7)/C7</f>
        <v>1.9453640580296656E-2</v>
      </c>
      <c r="I7" s="270">
        <f>I8+I9</f>
        <v>93404.465000000011</v>
      </c>
      <c r="J7" s="271">
        <f>J8+J9</f>
        <v>99945.030999999988</v>
      </c>
      <c r="K7" s="277">
        <f t="shared" ref="K7" si="2">I7/$I$20</f>
        <v>0.44960340329078174</v>
      </c>
      <c r="L7" s="278">
        <f t="shared" ref="L7" si="3">J7/$J$20</f>
        <v>0.46943053080348196</v>
      </c>
      <c r="M7" s="65">
        <f>(J7-I7)/I7</f>
        <v>7.0024125720327998E-2</v>
      </c>
      <c r="O7" s="287">
        <f t="shared" ref="O7" si="4">(I7/C7)*10</f>
        <v>2.8072886653744744</v>
      </c>
      <c r="P7" s="288">
        <f t="shared" ref="P7" si="5">(J7/D7)*10</f>
        <v>2.9465455615049234</v>
      </c>
      <c r="Q7" s="65">
        <f>(P7-O7)/O7</f>
        <v>4.9605478000201673E-2</v>
      </c>
    </row>
    <row r="8" spans="1:20" ht="20.100000000000001" customHeight="1" x14ac:dyDescent="0.25">
      <c r="A8" s="13" t="s">
        <v>4</v>
      </c>
      <c r="B8" s="1"/>
      <c r="C8" s="235">
        <v>171806.38999999993</v>
      </c>
      <c r="D8" s="236">
        <v>165491.00999999986</v>
      </c>
      <c r="E8" s="258">
        <f t="shared" ref="E8:E19" si="6">C8/$C$20</f>
        <v>0.22286420493985681</v>
      </c>
      <c r="F8" s="259">
        <f t="shared" ref="F8:F19" si="7">D8/$D$20</f>
        <v>0.21800259127608973</v>
      </c>
      <c r="G8" s="64">
        <f>(D8-C8)/C8</f>
        <v>-3.6758702630327461E-2</v>
      </c>
      <c r="I8" s="268">
        <v>53241.82799999998</v>
      </c>
      <c r="J8" s="269">
        <v>56763.380000000005</v>
      </c>
      <c r="K8" s="275">
        <f t="shared" ref="K8:K19" si="8">I8/$I$20</f>
        <v>0.25628011536945716</v>
      </c>
      <c r="L8" s="276">
        <f t="shared" ref="L8:L19" si="9">J8/$J$20</f>
        <v>0.26661118954077623</v>
      </c>
      <c r="M8" s="64">
        <f>(J8-I8)/I8</f>
        <v>6.6142582482329987E-2</v>
      </c>
      <c r="O8" s="285">
        <f t="shared" ref="O8:O20" si="10">(I8/C8)*10</f>
        <v>3.0989434094971675</v>
      </c>
      <c r="P8" s="286">
        <f t="shared" ref="P8:P20" si="11">(J8/D8)*10</f>
        <v>3.429997798671967</v>
      </c>
      <c r="Q8" s="64">
        <f>(P8-O8)/O8</f>
        <v>0.10682814928476417</v>
      </c>
      <c r="R8" s="137"/>
      <c r="S8" s="137"/>
      <c r="T8" s="366"/>
    </row>
    <row r="9" spans="1:20" ht="20.100000000000001" customHeight="1" x14ac:dyDescent="0.25">
      <c r="A9" s="13" t="s">
        <v>5</v>
      </c>
      <c r="B9" s="1"/>
      <c r="C9" s="235">
        <v>160914.88000000003</v>
      </c>
      <c r="D9" s="236">
        <v>173702.89999999994</v>
      </c>
      <c r="E9" s="258">
        <f t="shared" si="6"/>
        <v>0.20873593115013062</v>
      </c>
      <c r="F9" s="259">
        <f t="shared" si="7"/>
        <v>0.22882017767715301</v>
      </c>
      <c r="G9" s="64">
        <f>(D9-C9)/C9</f>
        <v>7.9470711471803596E-2</v>
      </c>
      <c r="I9" s="268">
        <v>40162.637000000032</v>
      </c>
      <c r="J9" s="269">
        <v>43181.650999999983</v>
      </c>
      <c r="K9" s="275">
        <f t="shared" si="8"/>
        <v>0.19332328792132458</v>
      </c>
      <c r="L9" s="276">
        <f t="shared" si="9"/>
        <v>0.20281934126270573</v>
      </c>
      <c r="M9" s="64">
        <f>(J9-I9)/I9</f>
        <v>7.5169715574202697E-2</v>
      </c>
      <c r="O9" s="285">
        <f t="shared" si="10"/>
        <v>2.4958932946412431</v>
      </c>
      <c r="P9" s="286">
        <f t="shared" si="11"/>
        <v>2.4859487665433333</v>
      </c>
      <c r="Q9" s="64">
        <f t="shared" ref="Q9:Q20" si="12">(P9-O9)/O9</f>
        <v>-3.9843562700621043E-3</v>
      </c>
      <c r="R9" s="137"/>
      <c r="S9" s="137"/>
      <c r="T9" s="366"/>
    </row>
    <row r="10" spans="1:20" ht="20.100000000000001" customHeight="1" x14ac:dyDescent="0.25">
      <c r="A10" s="28" t="s">
        <v>39</v>
      </c>
      <c r="B10" s="20"/>
      <c r="C10" s="249">
        <f>C11+C12</f>
        <v>282715.93000000023</v>
      </c>
      <c r="D10" s="250">
        <f>D11+D12</f>
        <v>264424.93000000011</v>
      </c>
      <c r="E10" s="260">
        <f t="shared" si="6"/>
        <v>0.36673409506644244</v>
      </c>
      <c r="F10" s="261">
        <f t="shared" si="7"/>
        <v>0.34832901157590801</v>
      </c>
      <c r="G10" s="65">
        <f>(D10-C10)/C10</f>
        <v>-6.4697450900627007E-2</v>
      </c>
      <c r="I10" s="270">
        <f>I11+I12</f>
        <v>38010.278000000013</v>
      </c>
      <c r="J10" s="271">
        <f>J11+J12</f>
        <v>34716.030000000042</v>
      </c>
      <c r="K10" s="277">
        <f t="shared" si="8"/>
        <v>0.18296288457761342</v>
      </c>
      <c r="L10" s="278">
        <f t="shared" si="9"/>
        <v>0.16305727485631202</v>
      </c>
      <c r="M10" s="65">
        <f>(J10-I10)/I10</f>
        <v>-8.6667295619357723E-2</v>
      </c>
      <c r="O10" s="287">
        <f t="shared" si="10"/>
        <v>1.3444689162015024</v>
      </c>
      <c r="P10" s="288">
        <f t="shared" si="11"/>
        <v>1.3128879338268153</v>
      </c>
      <c r="Q10" s="65">
        <f t="shared" si="12"/>
        <v>-2.3489559330171893E-2</v>
      </c>
      <c r="T10" s="366"/>
    </row>
    <row r="11" spans="1:20" ht="20.100000000000001" customHeight="1" x14ac:dyDescent="0.25">
      <c r="A11" s="13"/>
      <c r="B11" s="1" t="s">
        <v>6</v>
      </c>
      <c r="C11" s="235">
        <v>267915.2200000002</v>
      </c>
      <c r="D11" s="236">
        <v>253176.8000000001</v>
      </c>
      <c r="E11" s="258">
        <f t="shared" si="6"/>
        <v>0.34753487630225449</v>
      </c>
      <c r="F11" s="259">
        <f t="shared" si="7"/>
        <v>0.33351176266909233</v>
      </c>
      <c r="G11" s="64">
        <f t="shared" ref="G11:G19" si="13">(D11-C11)/C11</f>
        <v>-5.5011506998370936E-2</v>
      </c>
      <c r="I11" s="268">
        <v>35428.969000000012</v>
      </c>
      <c r="J11" s="269">
        <v>32467.360000000041</v>
      </c>
      <c r="K11" s="275">
        <f t="shared" si="8"/>
        <v>0.17053772576593215</v>
      </c>
      <c r="L11" s="276">
        <f t="shared" si="9"/>
        <v>0.15249552565137289</v>
      </c>
      <c r="M11" s="64">
        <f t="shared" ref="M11:M19" si="14">(J11-I11)/I11</f>
        <v>-8.359286435910597E-2</v>
      </c>
      <c r="O11" s="285">
        <f t="shared" si="10"/>
        <v>1.3223947859326537</v>
      </c>
      <c r="P11" s="286">
        <f t="shared" si="11"/>
        <v>1.2823987031987145</v>
      </c>
      <c r="Q11" s="64">
        <f t="shared" si="12"/>
        <v>-3.0245190891108123E-2</v>
      </c>
    </row>
    <row r="12" spans="1:20" ht="20.100000000000001" customHeight="1" x14ac:dyDescent="0.25">
      <c r="A12" s="13"/>
      <c r="B12" s="1" t="s">
        <v>40</v>
      </c>
      <c r="C12" s="235">
        <v>14800.709999999997</v>
      </c>
      <c r="D12" s="236">
        <v>11248.130000000006</v>
      </c>
      <c r="E12" s="262">
        <f t="shared" si="6"/>
        <v>1.9199218764187925E-2</v>
      </c>
      <c r="F12" s="263">
        <f t="shared" si="7"/>
        <v>1.4817248906815704E-2</v>
      </c>
      <c r="G12" s="64">
        <f t="shared" si="13"/>
        <v>-0.24002767434805436</v>
      </c>
      <c r="I12" s="268">
        <v>2581.3090000000007</v>
      </c>
      <c r="J12" s="269">
        <v>2248.6699999999996</v>
      </c>
      <c r="K12" s="279">
        <f t="shared" si="8"/>
        <v>1.2425158811681269E-2</v>
      </c>
      <c r="L12" s="280">
        <f t="shared" si="9"/>
        <v>1.056174920493912E-2</v>
      </c>
      <c r="M12" s="64">
        <f t="shared" si="14"/>
        <v>-0.12886446372751226</v>
      </c>
      <c r="O12" s="285">
        <f t="shared" si="10"/>
        <v>1.744044035725314</v>
      </c>
      <c r="P12" s="286">
        <f t="shared" si="11"/>
        <v>1.9991500809467868</v>
      </c>
      <c r="Q12" s="64">
        <f t="shared" si="12"/>
        <v>0.14627270871367604</v>
      </c>
    </row>
    <row r="13" spans="1:20" ht="20.100000000000001" customHeight="1" x14ac:dyDescent="0.25">
      <c r="A13" s="28" t="s">
        <v>135</v>
      </c>
      <c r="B13" s="20"/>
      <c r="C13" s="249">
        <f>SUM(C14:C16)</f>
        <v>143888.67999999996</v>
      </c>
      <c r="D13" s="250">
        <f>SUM(D14:D16)</f>
        <v>142786.65999999997</v>
      </c>
      <c r="E13" s="260">
        <f t="shared" si="6"/>
        <v>0.18664984619050248</v>
      </c>
      <c r="F13" s="261">
        <f t="shared" si="7"/>
        <v>0.18809397489119203</v>
      </c>
      <c r="G13" s="65">
        <f t="shared" si="13"/>
        <v>-7.6588373734472357E-3</v>
      </c>
      <c r="I13" s="270">
        <f>SUM(I14:I16)</f>
        <v>71765.471000000034</v>
      </c>
      <c r="J13" s="271">
        <f>SUM(J14:J16)</f>
        <v>73359.523000000016</v>
      </c>
      <c r="K13" s="277">
        <f t="shared" si="8"/>
        <v>0.34544387145053412</v>
      </c>
      <c r="L13" s="278">
        <f t="shared" si="9"/>
        <v>0.34456140016986192</v>
      </c>
      <c r="M13" s="65">
        <f t="shared" si="14"/>
        <v>2.2211963187700402E-2</v>
      </c>
      <c r="O13" s="287">
        <f t="shared" si="10"/>
        <v>4.9875689317603058</v>
      </c>
      <c r="P13" s="288">
        <f t="shared" si="11"/>
        <v>5.1377014491409785</v>
      </c>
      <c r="Q13" s="65">
        <f t="shared" si="12"/>
        <v>3.0101341843045991E-2</v>
      </c>
    </row>
    <row r="14" spans="1:20" ht="20.100000000000001" customHeight="1" x14ac:dyDescent="0.25">
      <c r="A14" s="13"/>
      <c r="B14" s="4" t="s">
        <v>7</v>
      </c>
      <c r="C14" s="251">
        <v>136153.95999999993</v>
      </c>
      <c r="D14" s="252">
        <v>134655.83999999997</v>
      </c>
      <c r="E14" s="258">
        <f t="shared" si="6"/>
        <v>0.17661650445488708</v>
      </c>
      <c r="F14" s="259">
        <f t="shared" si="7"/>
        <v>0.17738318263003261</v>
      </c>
      <c r="G14" s="64">
        <f t="shared" si="13"/>
        <v>-1.1003132042578615E-2</v>
      </c>
      <c r="I14" s="251">
        <v>67223.66700000003</v>
      </c>
      <c r="J14" s="252">
        <v>68795.111000000019</v>
      </c>
      <c r="K14" s="275">
        <f t="shared" si="8"/>
        <v>0.32358184873588458</v>
      </c>
      <c r="L14" s="276">
        <f t="shared" si="9"/>
        <v>0.32312287214573454</v>
      </c>
      <c r="M14" s="64">
        <f t="shared" si="14"/>
        <v>2.3376350474900272E-2</v>
      </c>
      <c r="O14" s="285">
        <f t="shared" si="10"/>
        <v>4.9373273461895684</v>
      </c>
      <c r="P14" s="286">
        <f t="shared" si="11"/>
        <v>5.108958586571517</v>
      </c>
      <c r="Q14" s="64">
        <f t="shared" si="12"/>
        <v>3.4761973097531561E-2</v>
      </c>
    </row>
    <row r="15" spans="1:20" ht="20.100000000000001" customHeight="1" x14ac:dyDescent="0.25">
      <c r="A15" s="13"/>
      <c r="B15" s="4" t="s">
        <v>8</v>
      </c>
      <c r="C15" s="251">
        <v>5598.5500000000029</v>
      </c>
      <c r="D15" s="252">
        <v>5058.0999999999995</v>
      </c>
      <c r="E15" s="258">
        <f t="shared" si="6"/>
        <v>7.2623398615501815E-3</v>
      </c>
      <c r="F15" s="259">
        <f t="shared" si="7"/>
        <v>6.6630743684118563E-3</v>
      </c>
      <c r="G15" s="64">
        <f t="shared" si="13"/>
        <v>-9.6533923962455137E-2</v>
      </c>
      <c r="I15" s="251">
        <v>3937.2059999999997</v>
      </c>
      <c r="J15" s="252">
        <v>3766.0299999999997</v>
      </c>
      <c r="K15" s="275">
        <f t="shared" si="8"/>
        <v>1.8951783697459059E-2</v>
      </c>
      <c r="L15" s="276">
        <f t="shared" si="9"/>
        <v>1.7688617875578398E-2</v>
      </c>
      <c r="M15" s="64">
        <f t="shared" si="14"/>
        <v>-4.3476516087804382E-2</v>
      </c>
      <c r="O15" s="285">
        <f t="shared" si="10"/>
        <v>7.0325459270703981</v>
      </c>
      <c r="P15" s="286">
        <f t="shared" si="11"/>
        <v>7.4455427927482649</v>
      </c>
      <c r="Q15" s="64">
        <f t="shared" si="12"/>
        <v>5.872650814666093E-2</v>
      </c>
    </row>
    <row r="16" spans="1:20" ht="20.100000000000001" customHeight="1" x14ac:dyDescent="0.25">
      <c r="A16" s="37"/>
      <c r="B16" s="38" t="s">
        <v>9</v>
      </c>
      <c r="C16" s="253">
        <v>2136.1699999999992</v>
      </c>
      <c r="D16" s="254">
        <v>3072.7200000000007</v>
      </c>
      <c r="E16" s="262">
        <f t="shared" si="6"/>
        <v>2.7710018740651843E-3</v>
      </c>
      <c r="F16" s="263">
        <f t="shared" si="7"/>
        <v>4.0477178927475705E-3</v>
      </c>
      <c r="G16" s="64">
        <f t="shared" si="13"/>
        <v>0.43842484446462682</v>
      </c>
      <c r="I16" s="253">
        <v>604.59799999999984</v>
      </c>
      <c r="J16" s="254">
        <v>798.38200000000006</v>
      </c>
      <c r="K16" s="279">
        <f t="shared" si="8"/>
        <v>2.9102390171904515E-3</v>
      </c>
      <c r="L16" s="280">
        <f t="shared" si="9"/>
        <v>3.749910148549012E-3</v>
      </c>
      <c r="M16" s="64">
        <f t="shared" si="14"/>
        <v>0.32051710392690724</v>
      </c>
      <c r="O16" s="285">
        <f t="shared" si="10"/>
        <v>2.8302897241324434</v>
      </c>
      <c r="P16" s="286">
        <f t="shared" si="11"/>
        <v>2.5982907651852427</v>
      </c>
      <c r="Q16" s="64">
        <f t="shared" si="12"/>
        <v>-8.1970038957165189E-2</v>
      </c>
    </row>
    <row r="17" spans="1:17" ht="20.100000000000001" customHeight="1" x14ac:dyDescent="0.25">
      <c r="A17" s="13" t="s">
        <v>136</v>
      </c>
      <c r="B17" s="4"/>
      <c r="C17" s="235">
        <v>837.39</v>
      </c>
      <c r="D17" s="236">
        <v>1368.5600000000006</v>
      </c>
      <c r="E17" s="258">
        <f t="shared" si="6"/>
        <v>1.0862474706242694E-3</v>
      </c>
      <c r="F17" s="259">
        <f t="shared" si="7"/>
        <v>1.802814704658614E-3</v>
      </c>
      <c r="G17" s="66">
        <f t="shared" si="13"/>
        <v>0.63431614898673339</v>
      </c>
      <c r="I17" s="251">
        <v>564.39800000000002</v>
      </c>
      <c r="J17" s="252">
        <v>897.9599999999997</v>
      </c>
      <c r="K17" s="275">
        <f t="shared" si="8"/>
        <v>2.7167358820642099E-3</v>
      </c>
      <c r="L17" s="276">
        <f t="shared" si="9"/>
        <v>4.2176167761686376E-3</v>
      </c>
      <c r="M17" s="66">
        <f t="shared" si="14"/>
        <v>0.5910049291457441</v>
      </c>
      <c r="O17" s="289">
        <f t="shared" si="10"/>
        <v>6.7399658462604055</v>
      </c>
      <c r="P17" s="290">
        <f t="shared" si="11"/>
        <v>6.5613491553165311</v>
      </c>
      <c r="Q17" s="66">
        <f t="shared" si="12"/>
        <v>-2.6501127011345008E-2</v>
      </c>
    </row>
    <row r="18" spans="1:17" ht="20.100000000000001" customHeight="1" x14ac:dyDescent="0.25">
      <c r="A18" s="13" t="s">
        <v>10</v>
      </c>
      <c r="B18" s="1"/>
      <c r="C18" s="235">
        <v>4751.4599999999982</v>
      </c>
      <c r="D18" s="236">
        <v>5065.0000000000018</v>
      </c>
      <c r="E18" s="258">
        <f t="shared" si="6"/>
        <v>6.1635097227962943E-3</v>
      </c>
      <c r="F18" s="259">
        <f t="shared" si="7"/>
        <v>6.6721637919388843E-3</v>
      </c>
      <c r="G18" s="64">
        <f t="shared" si="13"/>
        <v>6.5988138382729461E-2</v>
      </c>
      <c r="I18" s="268">
        <v>2788.9159999999979</v>
      </c>
      <c r="J18" s="269">
        <v>2668.7269999999999</v>
      </c>
      <c r="K18" s="275">
        <f t="shared" si="8"/>
        <v>1.3424477353326875E-2</v>
      </c>
      <c r="L18" s="276">
        <f t="shared" si="9"/>
        <v>1.2534709526275339E-2</v>
      </c>
      <c r="M18" s="64">
        <f t="shared" si="14"/>
        <v>-4.3095238436725282E-2</v>
      </c>
      <c r="O18" s="285">
        <f t="shared" si="10"/>
        <v>5.869597976200998</v>
      </c>
      <c r="P18" s="286">
        <f t="shared" si="11"/>
        <v>5.2689575518262561</v>
      </c>
      <c r="Q18" s="64">
        <f t="shared" si="12"/>
        <v>-0.1023307604388089</v>
      </c>
    </row>
    <row r="19" spans="1:17" ht="20.100000000000001" customHeight="1" thickBot="1" x14ac:dyDescent="0.3">
      <c r="A19" s="13" t="s">
        <v>11</v>
      </c>
      <c r="B19" s="15"/>
      <c r="C19" s="255">
        <v>5986.9499999999989</v>
      </c>
      <c r="D19" s="256">
        <v>6284.9900000000025</v>
      </c>
      <c r="E19" s="264">
        <f t="shared" si="6"/>
        <v>7.7661654596471999E-3</v>
      </c>
      <c r="F19" s="265">
        <f t="shared" si="7"/>
        <v>8.2792660830598164E-3</v>
      </c>
      <c r="G19" s="67">
        <f t="shared" si="13"/>
        <v>4.9781608331454855E-2</v>
      </c>
      <c r="I19" s="272">
        <v>1215.0440000000001</v>
      </c>
      <c r="J19" s="273">
        <v>1319.6970000000003</v>
      </c>
      <c r="K19" s="281">
        <f t="shared" si="8"/>
        <v>5.8486274456798675E-3</v>
      </c>
      <c r="L19" s="282">
        <f t="shared" si="9"/>
        <v>6.198467867899936E-3</v>
      </c>
      <c r="M19" s="67">
        <f t="shared" si="14"/>
        <v>8.6131037229927668E-2</v>
      </c>
      <c r="O19" s="291">
        <f t="shared" si="10"/>
        <v>2.0294874685774902</v>
      </c>
      <c r="P19" s="292">
        <f t="shared" si="11"/>
        <v>2.0997599041525921</v>
      </c>
      <c r="Q19" s="67">
        <f t="shared" si="12"/>
        <v>3.4625705584847628E-2</v>
      </c>
    </row>
    <row r="20" spans="1:17" ht="26.25" customHeight="1" thickBot="1" x14ac:dyDescent="0.3">
      <c r="A20" s="17" t="s">
        <v>12</v>
      </c>
      <c r="B20" s="59"/>
      <c r="C20" s="257">
        <f>C8+C9+C10+C13+C17+C18+C19</f>
        <v>770901.68</v>
      </c>
      <c r="D20" s="171">
        <f>D8+D9+D10+D13+D17+D18+D19</f>
        <v>759124.04999999981</v>
      </c>
      <c r="E20" s="266">
        <f>E8+E9+E10+E13+E17+E18+E19</f>
        <v>1.0000000000000002</v>
      </c>
      <c r="F20" s="267">
        <f>F8+F9+F10+F13+F17+F18+F19</f>
        <v>1.0000000000000002</v>
      </c>
      <c r="G20" s="67">
        <f>(D20-C20)/C20</f>
        <v>-1.5277732952923694E-2</v>
      </c>
      <c r="H20" s="2"/>
      <c r="I20" s="257">
        <f>I8+I9+I10+I13+I17+I18+I19</f>
        <v>207748.57200000001</v>
      </c>
      <c r="J20" s="274">
        <f>J8+J9+J10+J13+J17+J18+J19</f>
        <v>212906.96800000008</v>
      </c>
      <c r="K20" s="283">
        <f>K8+K9+K10+K13+K17+K18+K19</f>
        <v>1.0000000000000002</v>
      </c>
      <c r="L20" s="284">
        <f>L8+L9+L10+L13+L17+L18+L19</f>
        <v>0.99999999999999978</v>
      </c>
      <c r="M20" s="67">
        <f>(J20-I20)/I20</f>
        <v>2.482999498066377E-2</v>
      </c>
      <c r="N20" s="2"/>
      <c r="O20" s="293">
        <f t="shared" si="10"/>
        <v>2.6948776658522782</v>
      </c>
      <c r="P20" s="294">
        <f t="shared" si="11"/>
        <v>2.8046400058066947</v>
      </c>
      <c r="Q20" s="67">
        <f t="shared" si="12"/>
        <v>4.0729989841562342E-2</v>
      </c>
    </row>
    <row r="22" spans="1:17" x14ac:dyDescent="0.25">
      <c r="A22" s="2"/>
    </row>
    <row r="23" spans="1:17" ht="8.25" customHeight="1" thickBot="1" x14ac:dyDescent="0.3"/>
    <row r="24" spans="1:17" ht="15" customHeight="1" x14ac:dyDescent="0.25">
      <c r="A24" s="436" t="s">
        <v>2</v>
      </c>
      <c r="B24" s="450"/>
      <c r="C24" s="453" t="s">
        <v>1</v>
      </c>
      <c r="D24" s="454"/>
      <c r="E24" s="449" t="s">
        <v>106</v>
      </c>
      <c r="F24" s="449"/>
      <c r="G24" s="148" t="s">
        <v>0</v>
      </c>
      <c r="I24" s="455">
        <v>1000</v>
      </c>
      <c r="J24" s="454"/>
      <c r="K24" s="449" t="s">
        <v>106</v>
      </c>
      <c r="L24" s="449"/>
      <c r="M24" s="148" t="s">
        <v>0</v>
      </c>
      <c r="O24" s="461" t="s">
        <v>22</v>
      </c>
      <c r="P24" s="449"/>
      <c r="Q24" s="148" t="s">
        <v>0</v>
      </c>
    </row>
    <row r="25" spans="1:17" ht="15" customHeight="1" x14ac:dyDescent="0.25">
      <c r="A25" s="451"/>
      <c r="B25" s="452"/>
      <c r="C25" s="456" t="str">
        <f>C5</f>
        <v>jan-mar</v>
      </c>
      <c r="D25" s="457"/>
      <c r="E25" s="458" t="str">
        <f>C5</f>
        <v>jan-mar</v>
      </c>
      <c r="F25" s="458"/>
      <c r="G25" s="149" t="str">
        <f>G5</f>
        <v>2022 /2021</v>
      </c>
      <c r="I25" s="459" t="str">
        <f>C5</f>
        <v>jan-mar</v>
      </c>
      <c r="J25" s="457"/>
      <c r="K25" s="445" t="str">
        <f>C5</f>
        <v>jan-mar</v>
      </c>
      <c r="L25" s="446"/>
      <c r="M25" s="149" t="str">
        <f>G5</f>
        <v>2022 /2021</v>
      </c>
      <c r="O25" s="459" t="str">
        <f>C5</f>
        <v>jan-mar</v>
      </c>
      <c r="P25" s="457"/>
      <c r="Q25" s="149" t="str">
        <f>G5</f>
        <v>2022 /2021</v>
      </c>
    </row>
    <row r="26" spans="1:17" ht="19.5" customHeight="1" x14ac:dyDescent="0.25">
      <c r="A26" s="451"/>
      <c r="B26" s="452"/>
      <c r="C26" s="159">
        <f>C6</f>
        <v>2021</v>
      </c>
      <c r="D26" s="157">
        <f>D6</f>
        <v>2022</v>
      </c>
      <c r="E26" s="155">
        <f>C6</f>
        <v>2021</v>
      </c>
      <c r="F26" s="157">
        <f>D6</f>
        <v>2022</v>
      </c>
      <c r="G26" s="149" t="s">
        <v>1</v>
      </c>
      <c r="I26" s="154">
        <f>C6</f>
        <v>2021</v>
      </c>
      <c r="J26" s="158">
        <f>D6</f>
        <v>2022</v>
      </c>
      <c r="K26" s="156">
        <f>C6</f>
        <v>2021</v>
      </c>
      <c r="L26" s="157">
        <f>D6</f>
        <v>2022</v>
      </c>
      <c r="M26" s="322">
        <v>1000</v>
      </c>
      <c r="O26" s="154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117</v>
      </c>
      <c r="B27" s="20"/>
      <c r="C27" s="249">
        <f>C28+C29</f>
        <v>131867.38</v>
      </c>
      <c r="D27" s="250">
        <f>D28+D29</f>
        <v>138141.39000000001</v>
      </c>
      <c r="E27" s="260">
        <f>C27/$C$40</f>
        <v>0.3621229797038491</v>
      </c>
      <c r="F27" s="261">
        <f>D27/$D$40</f>
        <v>0.39916097288656882</v>
      </c>
      <c r="G27" s="65">
        <f>(D27-C27)/C27</f>
        <v>4.7578180441592219E-2</v>
      </c>
      <c r="I27" s="249">
        <f>I28+I29</f>
        <v>33029.870000000017</v>
      </c>
      <c r="J27" s="250">
        <f>J28+J29</f>
        <v>35859.850999999995</v>
      </c>
      <c r="K27" s="260">
        <f>I27/$I$40</f>
        <v>0.32799367199109519</v>
      </c>
      <c r="L27" s="261">
        <f>J27/$J$40</f>
        <v>0.36588944629952663</v>
      </c>
      <c r="M27" s="65">
        <f>(J27-I27)/I27</f>
        <v>8.567944711862252E-2</v>
      </c>
      <c r="O27" s="287">
        <f t="shared" ref="O27" si="15">(I27/C27)*10</f>
        <v>2.5047794230840119</v>
      </c>
      <c r="P27" s="288">
        <f t="shared" ref="P27" si="16">(J27/D27)*10</f>
        <v>2.5958802788939646</v>
      </c>
      <c r="Q27" s="65">
        <f>(P27-O27)/O27</f>
        <v>3.6370809728939975E-2</v>
      </c>
    </row>
    <row r="28" spans="1:17" ht="20.100000000000001" customHeight="1" x14ac:dyDescent="0.25">
      <c r="A28" s="13" t="s">
        <v>4</v>
      </c>
      <c r="B28" s="1"/>
      <c r="C28" s="268">
        <v>76223.770000000019</v>
      </c>
      <c r="D28" s="269">
        <v>67720.14</v>
      </c>
      <c r="E28" s="258">
        <f>C28/$C$40</f>
        <v>0.20931923206983308</v>
      </c>
      <c r="F28" s="259">
        <f>D28/$D$40</f>
        <v>0.1956780438246252</v>
      </c>
      <c r="G28" s="64">
        <f>(D28-C28)/C28</f>
        <v>-0.11156139351281126</v>
      </c>
      <c r="I28" s="268">
        <v>19430.05100000001</v>
      </c>
      <c r="J28" s="269">
        <v>19351.181</v>
      </c>
      <c r="K28" s="258">
        <f>I28/$I$40</f>
        <v>0.19294456122486256</v>
      </c>
      <c r="L28" s="259">
        <f>J28/$J$40</f>
        <v>0.19744624430625551</v>
      </c>
      <c r="M28" s="64">
        <f>(J28-I28)/I28</f>
        <v>-4.0591761699446827E-3</v>
      </c>
      <c r="O28" s="285">
        <f t="shared" ref="O28:O40" si="17">(I28/C28)*10</f>
        <v>2.5490802934570156</v>
      </c>
      <c r="P28" s="286">
        <f t="shared" ref="P28:P40" si="18">(J28/D28)*10</f>
        <v>2.8575222969119674</v>
      </c>
      <c r="Q28" s="64">
        <f>(P28-O28)/O28</f>
        <v>0.12100128985605565</v>
      </c>
    </row>
    <row r="29" spans="1:17" ht="20.100000000000001" customHeight="1" x14ac:dyDescent="0.25">
      <c r="A29" s="13" t="s">
        <v>5</v>
      </c>
      <c r="B29" s="1"/>
      <c r="C29" s="268">
        <v>55643.609999999993</v>
      </c>
      <c r="D29" s="269">
        <v>70421.25</v>
      </c>
      <c r="E29" s="258">
        <f>C29/$C$40</f>
        <v>0.15280374763401602</v>
      </c>
      <c r="F29" s="259">
        <f>D29/$D$40</f>
        <v>0.20348292906194357</v>
      </c>
      <c r="G29" s="64">
        <f t="shared" ref="G29:G40" si="19">(D29-C29)/C29</f>
        <v>0.26557658642205295</v>
      </c>
      <c r="I29" s="268">
        <v>13599.819000000005</v>
      </c>
      <c r="J29" s="269">
        <v>16508.669999999998</v>
      </c>
      <c r="K29" s="258">
        <f t="shared" ref="K29:K39" si="20">I29/$I$40</f>
        <v>0.13504911076623261</v>
      </c>
      <c r="L29" s="259">
        <f t="shared" ref="L29:L39" si="21">J29/$J$40</f>
        <v>0.16844320199327115</v>
      </c>
      <c r="M29" s="64">
        <f t="shared" ref="M29:M40" si="22">(J29-I29)/I29</f>
        <v>0.21388894955146037</v>
      </c>
      <c r="O29" s="285">
        <f t="shared" si="17"/>
        <v>2.4440935805566903</v>
      </c>
      <c r="P29" s="286">
        <f t="shared" si="18"/>
        <v>2.3442739229990943</v>
      </c>
      <c r="Q29" s="64">
        <f t="shared" ref="Q29:Q38" si="23">(P29-O29)/O29</f>
        <v>-4.0841176602927021E-2</v>
      </c>
    </row>
    <row r="30" spans="1:17" ht="20.100000000000001" customHeight="1" x14ac:dyDescent="0.25">
      <c r="A30" s="28" t="s">
        <v>39</v>
      </c>
      <c r="B30" s="20"/>
      <c r="C30" s="249">
        <f>C31+C32</f>
        <v>117321.43999999997</v>
      </c>
      <c r="D30" s="250">
        <f>D31+D32</f>
        <v>91784.159999999989</v>
      </c>
      <c r="E30" s="260">
        <f>C30/$C$40</f>
        <v>0.3221781568417173</v>
      </c>
      <c r="F30" s="261">
        <f>D30/$D$40</f>
        <v>0.26521127810554451</v>
      </c>
      <c r="G30" s="65">
        <f>(D30-C30)/C30</f>
        <v>-0.21766933648274339</v>
      </c>
      <c r="I30" s="249">
        <f>I31+I32</f>
        <v>18668.229000000003</v>
      </c>
      <c r="J30" s="250">
        <f>J31+J32</f>
        <v>12820.205999999993</v>
      </c>
      <c r="K30" s="260">
        <f t="shared" si="20"/>
        <v>0.18537950586183502</v>
      </c>
      <c r="L30" s="261">
        <f t="shared" si="21"/>
        <v>0.13080863260658465</v>
      </c>
      <c r="M30" s="65">
        <f t="shared" si="22"/>
        <v>-0.31326072762445806</v>
      </c>
      <c r="O30" s="287">
        <f t="shared" si="17"/>
        <v>1.5912035344946336</v>
      </c>
      <c r="P30" s="288">
        <f t="shared" si="18"/>
        <v>1.39677761391508</v>
      </c>
      <c r="Q30" s="65">
        <f t="shared" si="23"/>
        <v>-0.12218796424512923</v>
      </c>
    </row>
    <row r="31" spans="1:17" ht="20.100000000000001" customHeight="1" x14ac:dyDescent="0.25">
      <c r="A31" s="13"/>
      <c r="B31" s="1" t="s">
        <v>6</v>
      </c>
      <c r="C31" s="251">
        <v>109527.50999999997</v>
      </c>
      <c r="D31" s="252">
        <v>84204.909999999989</v>
      </c>
      <c r="E31" s="258">
        <f t="shared" ref="E31:E38" si="24">C31/$C$40</f>
        <v>0.30077512938183132</v>
      </c>
      <c r="F31" s="259">
        <f t="shared" ref="F31:F38" si="25">D31/$D$40</f>
        <v>0.24331095696536686</v>
      </c>
      <c r="G31" s="64">
        <f>(D31-C31)/C31</f>
        <v>-0.23119853633119192</v>
      </c>
      <c r="I31" s="251">
        <v>17422.784000000003</v>
      </c>
      <c r="J31" s="252">
        <v>11453.241999999993</v>
      </c>
      <c r="K31" s="258">
        <f>I31/$I$40</f>
        <v>0.17301197069403237</v>
      </c>
      <c r="L31" s="259">
        <f>J31/$J$40</f>
        <v>0.11686106486372409</v>
      </c>
      <c r="M31" s="64">
        <f>(J31-I31)/I31</f>
        <v>-0.34262848004084817</v>
      </c>
      <c r="O31" s="285">
        <f t="shared" si="17"/>
        <v>1.5907221847734885</v>
      </c>
      <c r="P31" s="286">
        <f t="shared" si="18"/>
        <v>1.3601632018845451</v>
      </c>
      <c r="Q31" s="64">
        <f t="shared" si="23"/>
        <v>-0.14493981733320324</v>
      </c>
    </row>
    <row r="32" spans="1:17" ht="20.100000000000001" customHeight="1" x14ac:dyDescent="0.25">
      <c r="A32" s="13"/>
      <c r="B32" s="1" t="s">
        <v>40</v>
      </c>
      <c r="C32" s="251">
        <v>7793.93</v>
      </c>
      <c r="D32" s="252">
        <v>7579.2500000000036</v>
      </c>
      <c r="E32" s="262">
        <f t="shared" si="24"/>
        <v>2.1403027459885988E-2</v>
      </c>
      <c r="F32" s="263">
        <f t="shared" si="25"/>
        <v>2.1900321140177668E-2</v>
      </c>
      <c r="G32" s="64">
        <f>(D32-C32)/C32</f>
        <v>-2.7544512203727341E-2</v>
      </c>
      <c r="I32" s="251">
        <v>1245.4449999999997</v>
      </c>
      <c r="J32" s="252">
        <v>1366.9639999999999</v>
      </c>
      <c r="K32" s="262">
        <f>I32/$I$40</f>
        <v>1.2367535167802635E-2</v>
      </c>
      <c r="L32" s="263">
        <f>J32/$J$40</f>
        <v>1.3947567742860566E-2</v>
      </c>
      <c r="M32" s="64">
        <f>(J32-I32)/I32</f>
        <v>9.7570747805001634E-2</v>
      </c>
      <c r="O32" s="285">
        <f t="shared" si="17"/>
        <v>1.597967905793354</v>
      </c>
      <c r="P32" s="286">
        <f t="shared" si="18"/>
        <v>1.8035610383613145</v>
      </c>
      <c r="Q32" s="64">
        <f t="shared" si="23"/>
        <v>0.12865911250319406</v>
      </c>
    </row>
    <row r="33" spans="1:17" ht="20.100000000000001" customHeight="1" x14ac:dyDescent="0.25">
      <c r="A33" s="28" t="s">
        <v>135</v>
      </c>
      <c r="B33" s="20"/>
      <c r="C33" s="249">
        <f>SUM(C34:C36)</f>
        <v>109155.44000000003</v>
      </c>
      <c r="D33" s="250">
        <f>SUM(D34:D36)</f>
        <v>111824.36999999998</v>
      </c>
      <c r="E33" s="260">
        <f t="shared" si="24"/>
        <v>0.29975338240347787</v>
      </c>
      <c r="F33" s="261">
        <f t="shared" si="25"/>
        <v>0.32311767184062379</v>
      </c>
      <c r="G33" s="65">
        <f t="shared" si="19"/>
        <v>2.4450728245884481E-2</v>
      </c>
      <c r="I33" s="249">
        <f>SUM(I34:I36)</f>
        <v>46604.406999999999</v>
      </c>
      <c r="J33" s="250">
        <f>SUM(J34:J36)</f>
        <v>47821.184999999998</v>
      </c>
      <c r="K33" s="260">
        <f t="shared" si="20"/>
        <v>0.46279172709119026</v>
      </c>
      <c r="L33" s="261">
        <f t="shared" si="21"/>
        <v>0.48793473517325076</v>
      </c>
      <c r="M33" s="65">
        <f t="shared" si="22"/>
        <v>2.6108646763813526E-2</v>
      </c>
      <c r="O33" s="287">
        <f t="shared" si="17"/>
        <v>4.26954506344347</v>
      </c>
      <c r="P33" s="288">
        <f t="shared" si="18"/>
        <v>4.2764546762034081</v>
      </c>
      <c r="Q33" s="65">
        <f t="shared" si="23"/>
        <v>1.6183487133323386E-3</v>
      </c>
    </row>
    <row r="34" spans="1:17" ht="20.100000000000001" customHeight="1" x14ac:dyDescent="0.25">
      <c r="A34" s="13"/>
      <c r="B34" s="4" t="s">
        <v>7</v>
      </c>
      <c r="C34" s="251">
        <v>104261.81000000004</v>
      </c>
      <c r="D34" s="252">
        <v>106174.34999999999</v>
      </c>
      <c r="E34" s="258">
        <f t="shared" si="24"/>
        <v>0.28631491204660758</v>
      </c>
      <c r="F34" s="259">
        <f t="shared" si="25"/>
        <v>0.30679188070714403</v>
      </c>
      <c r="G34" s="64">
        <f t="shared" si="19"/>
        <v>1.8343629369180808E-2</v>
      </c>
      <c r="I34" s="251">
        <v>44733.078000000001</v>
      </c>
      <c r="J34" s="252">
        <v>45725.639000000003</v>
      </c>
      <c r="K34" s="258">
        <f t="shared" si="20"/>
        <v>0.44420902996845185</v>
      </c>
      <c r="L34" s="259">
        <f t="shared" si="21"/>
        <v>0.46655321393839716</v>
      </c>
      <c r="M34" s="64">
        <f t="shared" si="22"/>
        <v>2.2188524563411475E-2</v>
      </c>
      <c r="O34" s="285">
        <f t="shared" si="17"/>
        <v>4.2904566878322932</v>
      </c>
      <c r="P34" s="286">
        <f t="shared" si="18"/>
        <v>4.3066558919362361</v>
      </c>
      <c r="Q34" s="64">
        <f t="shared" si="23"/>
        <v>3.7756363209268066E-3</v>
      </c>
    </row>
    <row r="35" spans="1:17" ht="20.100000000000001" customHeight="1" x14ac:dyDescent="0.25">
      <c r="A35" s="13"/>
      <c r="B35" s="4" t="s">
        <v>8</v>
      </c>
      <c r="C35" s="251">
        <v>3379.98</v>
      </c>
      <c r="D35" s="252">
        <v>2962.0699999999997</v>
      </c>
      <c r="E35" s="258">
        <f t="shared" si="24"/>
        <v>9.2818135079305881E-3</v>
      </c>
      <c r="F35" s="259">
        <f t="shared" si="25"/>
        <v>8.5589318520547589E-3</v>
      </c>
      <c r="G35" s="64">
        <f t="shared" si="19"/>
        <v>-0.12364274344818617</v>
      </c>
      <c r="I35" s="251">
        <v>1511.5110000000004</v>
      </c>
      <c r="J35" s="252">
        <v>1512.7590000000002</v>
      </c>
      <c r="K35" s="258">
        <f t="shared" si="20"/>
        <v>1.500962744161367E-2</v>
      </c>
      <c r="L35" s="259">
        <f t="shared" si="21"/>
        <v>1.5435160422016973E-2</v>
      </c>
      <c r="M35" s="64">
        <f t="shared" si="22"/>
        <v>8.2566385557221846E-4</v>
      </c>
      <c r="O35" s="285">
        <f t="shared" si="17"/>
        <v>4.4719524967603368</v>
      </c>
      <c r="P35" s="286">
        <f t="shared" si="18"/>
        <v>5.1071007774968189</v>
      </c>
      <c r="Q35" s="64">
        <f t="shared" si="23"/>
        <v>0.14202929955016499</v>
      </c>
    </row>
    <row r="36" spans="1:17" ht="20.100000000000001" customHeight="1" x14ac:dyDescent="0.25">
      <c r="A36" s="37"/>
      <c r="B36" s="38" t="s">
        <v>9</v>
      </c>
      <c r="C36" s="253">
        <v>1513.65</v>
      </c>
      <c r="D36" s="254">
        <v>2687.95</v>
      </c>
      <c r="E36" s="262">
        <f t="shared" si="24"/>
        <v>4.1566568489396789E-3</v>
      </c>
      <c r="F36" s="263">
        <f t="shared" si="25"/>
        <v>7.7668592814250127E-3</v>
      </c>
      <c r="G36" s="64">
        <f t="shared" si="19"/>
        <v>0.77580682456314187</v>
      </c>
      <c r="I36" s="253">
        <v>359.81799999999998</v>
      </c>
      <c r="J36" s="254">
        <v>582.78700000000003</v>
      </c>
      <c r="K36" s="262">
        <f t="shared" si="20"/>
        <v>3.5730696811247459E-3</v>
      </c>
      <c r="L36" s="263">
        <f t="shared" si="21"/>
        <v>5.9463608128366811E-3</v>
      </c>
      <c r="M36" s="64">
        <f t="shared" si="22"/>
        <v>0.61967161175927843</v>
      </c>
      <c r="O36" s="285">
        <f t="shared" si="17"/>
        <v>2.3771545601691275</v>
      </c>
      <c r="P36" s="286">
        <f t="shared" si="18"/>
        <v>2.1681467289198091</v>
      </c>
      <c r="Q36" s="64">
        <f t="shared" si="23"/>
        <v>-8.7923534612090237E-2</v>
      </c>
    </row>
    <row r="37" spans="1:17" ht="20.100000000000001" customHeight="1" x14ac:dyDescent="0.25">
      <c r="A37" s="13" t="s">
        <v>136</v>
      </c>
      <c r="B37" s="4"/>
      <c r="C37" s="235">
        <v>513.51</v>
      </c>
      <c r="D37" s="236">
        <v>502.20999999999992</v>
      </c>
      <c r="E37" s="258">
        <f t="shared" si="24"/>
        <v>1.4101574726647602E-3</v>
      </c>
      <c r="F37" s="259">
        <f t="shared" si="25"/>
        <v>1.4511409809425232E-3</v>
      </c>
      <c r="G37" s="66">
        <f>(D37-C37)/C37</f>
        <v>-2.200541372125191E-2</v>
      </c>
      <c r="I37" s="235">
        <v>116.12100000000001</v>
      </c>
      <c r="J37" s="236">
        <v>115.116</v>
      </c>
      <c r="K37" s="258">
        <f>I37/$I$40</f>
        <v>1.1531063605541877E-3</v>
      </c>
      <c r="L37" s="259">
        <f>J37/$J$40</f>
        <v>1.1745651006808788E-3</v>
      </c>
      <c r="M37" s="66">
        <f>(J37-I37)/I37</f>
        <v>-8.6547652879324973E-3</v>
      </c>
      <c r="O37" s="289">
        <f t="shared" si="17"/>
        <v>2.2613191563942281</v>
      </c>
      <c r="P37" s="290">
        <f t="shared" si="18"/>
        <v>2.2921885267119335</v>
      </c>
      <c r="Q37" s="66">
        <f t="shared" si="23"/>
        <v>1.3651045333613138E-2</v>
      </c>
    </row>
    <row r="38" spans="1:17" ht="20.100000000000001" customHeight="1" x14ac:dyDescent="0.25">
      <c r="A38" s="13" t="s">
        <v>10</v>
      </c>
      <c r="B38" s="1"/>
      <c r="C38" s="235">
        <v>1973.1799999999987</v>
      </c>
      <c r="D38" s="236">
        <v>1317.4899999999998</v>
      </c>
      <c r="E38" s="258">
        <f t="shared" si="24"/>
        <v>5.4185790382127895E-3</v>
      </c>
      <c r="F38" s="259">
        <f t="shared" si="25"/>
        <v>3.8069009597219588E-3</v>
      </c>
      <c r="G38" s="64">
        <f t="shared" si="19"/>
        <v>-0.33230115853596698</v>
      </c>
      <c r="I38" s="235">
        <v>1527.4379999999996</v>
      </c>
      <c r="J38" s="236">
        <v>844.38799999999981</v>
      </c>
      <c r="K38" s="258">
        <f t="shared" si="20"/>
        <v>1.5167785957339041E-2</v>
      </c>
      <c r="L38" s="259">
        <f t="shared" si="21"/>
        <v>8.6155588817690473E-3</v>
      </c>
      <c r="M38" s="64">
        <f t="shared" si="22"/>
        <v>-0.44718672705536983</v>
      </c>
      <c r="O38" s="285">
        <f t="shared" si="17"/>
        <v>7.7409967666406541</v>
      </c>
      <c r="P38" s="286">
        <f t="shared" si="18"/>
        <v>6.4090657234590012</v>
      </c>
      <c r="Q38" s="64">
        <f t="shared" si="23"/>
        <v>-0.17206195575762637</v>
      </c>
    </row>
    <row r="39" spans="1:17" ht="20.100000000000001" customHeight="1" thickBot="1" x14ac:dyDescent="0.3">
      <c r="A39" s="13" t="s">
        <v>11</v>
      </c>
      <c r="B39" s="15"/>
      <c r="C39" s="255">
        <v>3319.8699999999994</v>
      </c>
      <c r="D39" s="256">
        <v>2509.7800000000002</v>
      </c>
      <c r="E39" s="264">
        <f>C39/$C$40</f>
        <v>9.1167445400782005E-3</v>
      </c>
      <c r="F39" s="265">
        <f>D39/$D$40</f>
        <v>7.2520352265982892E-3</v>
      </c>
      <c r="G39" s="67">
        <f t="shared" si="19"/>
        <v>-0.24401256675713187</v>
      </c>
      <c r="I39" s="255">
        <v>756.70100000000002</v>
      </c>
      <c r="J39" s="256">
        <v>546.59299999999996</v>
      </c>
      <c r="K39" s="264">
        <f t="shared" si="20"/>
        <v>7.5142027379863615E-3</v>
      </c>
      <c r="L39" s="265">
        <f t="shared" si="21"/>
        <v>5.5770619381881196E-3</v>
      </c>
      <c r="M39" s="67">
        <f t="shared" si="22"/>
        <v>-0.27766317211157387</v>
      </c>
      <c r="O39" s="291">
        <f t="shared" si="17"/>
        <v>2.2793091295743513</v>
      </c>
      <c r="P39" s="292">
        <f t="shared" si="18"/>
        <v>2.1778522420291817</v>
      </c>
      <c r="Q39" s="67">
        <f>(P39-O39)/O39</f>
        <v>-4.4512122655392561E-2</v>
      </c>
    </row>
    <row r="40" spans="1:17" ht="26.25" customHeight="1" thickBot="1" x14ac:dyDescent="0.3">
      <c r="A40" s="17" t="s">
        <v>12</v>
      </c>
      <c r="B40" s="59"/>
      <c r="C40" s="257">
        <f>C28+C29+C30+C33+C37+C38+C39</f>
        <v>364150.82</v>
      </c>
      <c r="D40" s="274">
        <f>D28+D29+D30+D33+D37+D38+D39</f>
        <v>346079.4</v>
      </c>
      <c r="E40" s="266">
        <f>C40/$C$40</f>
        <v>1</v>
      </c>
      <c r="F40" s="267">
        <f>D40/$D$40</f>
        <v>1</v>
      </c>
      <c r="G40" s="67">
        <f t="shared" si="19"/>
        <v>-4.9626196090949301E-2</v>
      </c>
      <c r="H40" s="2"/>
      <c r="I40" s="257">
        <f>I28+I29+I30+I33+I37+I38+I39</f>
        <v>100702.76600000002</v>
      </c>
      <c r="J40" s="274">
        <f>J28+J29+J30+J33+J37+J38+J39</f>
        <v>98007.338999999978</v>
      </c>
      <c r="K40" s="266">
        <f>K28+K29+K30+K33+K37+K38+K39</f>
        <v>1.0000000000000002</v>
      </c>
      <c r="L40" s="267">
        <f>L28+L29+L30+L33+L37+L38+L39</f>
        <v>1.0000000000000002</v>
      </c>
      <c r="M40" s="67">
        <f t="shared" si="22"/>
        <v>-2.6766166482458279E-2</v>
      </c>
      <c r="N40" s="2"/>
      <c r="O40" s="293">
        <f t="shared" si="17"/>
        <v>2.7654136821660873</v>
      </c>
      <c r="P40" s="294">
        <f t="shared" si="18"/>
        <v>2.8319321808810338</v>
      </c>
      <c r="Q40" s="67">
        <f>(P40-O40)/O40</f>
        <v>2.4053724455013206E-2</v>
      </c>
    </row>
    <row r="42" spans="1:17" x14ac:dyDescent="0.25">
      <c r="A42" s="2"/>
    </row>
    <row r="43" spans="1:17" ht="8.25" customHeight="1" thickBot="1" x14ac:dyDescent="0.3"/>
    <row r="44" spans="1:17" ht="15" customHeight="1" x14ac:dyDescent="0.25">
      <c r="A44" s="436" t="s">
        <v>15</v>
      </c>
      <c r="B44" s="450"/>
      <c r="C44" s="453" t="s">
        <v>1</v>
      </c>
      <c r="D44" s="454"/>
      <c r="E44" s="449" t="s">
        <v>106</v>
      </c>
      <c r="F44" s="449"/>
      <c r="G44" s="148" t="s">
        <v>0</v>
      </c>
      <c r="I44" s="455">
        <v>1000</v>
      </c>
      <c r="J44" s="454"/>
      <c r="K44" s="449" t="s">
        <v>106</v>
      </c>
      <c r="L44" s="449"/>
      <c r="M44" s="148" t="s">
        <v>0</v>
      </c>
      <c r="O44" s="461" t="s">
        <v>22</v>
      </c>
      <c r="P44" s="449"/>
      <c r="Q44" s="148" t="s">
        <v>0</v>
      </c>
    </row>
    <row r="45" spans="1:17" ht="15" customHeight="1" x14ac:dyDescent="0.25">
      <c r="A45" s="451"/>
      <c r="B45" s="452"/>
      <c r="C45" s="456" t="str">
        <f>C5</f>
        <v>jan-mar</v>
      </c>
      <c r="D45" s="457"/>
      <c r="E45" s="458" t="str">
        <f>C25</f>
        <v>jan-mar</v>
      </c>
      <c r="F45" s="458"/>
      <c r="G45" s="149" t="str">
        <f>G25</f>
        <v>2022 /2021</v>
      </c>
      <c r="I45" s="459" t="str">
        <f>C5</f>
        <v>jan-mar</v>
      </c>
      <c r="J45" s="457"/>
      <c r="K45" s="445" t="str">
        <f>C25</f>
        <v>jan-mar</v>
      </c>
      <c r="L45" s="446"/>
      <c r="M45" s="149" t="str">
        <f>G45</f>
        <v>2022 /2021</v>
      </c>
      <c r="O45" s="459" t="str">
        <f>C5</f>
        <v>jan-mar</v>
      </c>
      <c r="P45" s="457"/>
      <c r="Q45" s="149" t="str">
        <f>Q25</f>
        <v>2022 /2021</v>
      </c>
    </row>
    <row r="46" spans="1:17" ht="15.75" customHeight="1" x14ac:dyDescent="0.25">
      <c r="A46" s="451"/>
      <c r="B46" s="452"/>
      <c r="C46" s="159">
        <f>C6</f>
        <v>2021</v>
      </c>
      <c r="D46" s="157">
        <f>D6</f>
        <v>2022</v>
      </c>
      <c r="E46" s="244">
        <f>C26</f>
        <v>2021</v>
      </c>
      <c r="F46" s="157">
        <f>D26</f>
        <v>2022</v>
      </c>
      <c r="G46" s="149" t="s">
        <v>1</v>
      </c>
      <c r="I46" s="154">
        <f>C6</f>
        <v>2021</v>
      </c>
      <c r="J46" s="158">
        <f>D6</f>
        <v>2022</v>
      </c>
      <c r="K46" s="156">
        <f>C26</f>
        <v>2021</v>
      </c>
      <c r="L46" s="157">
        <f>D26</f>
        <v>2022</v>
      </c>
      <c r="M46" s="322">
        <v>1000</v>
      </c>
      <c r="O46" s="154">
        <f>O26</f>
        <v>2021</v>
      </c>
      <c r="P46" s="158">
        <f>P26</f>
        <v>2022</v>
      </c>
      <c r="Q46" s="149"/>
    </row>
    <row r="47" spans="1:17" s="375" customFormat="1" ht="15.75" customHeight="1" x14ac:dyDescent="0.25">
      <c r="A47" s="28" t="s">
        <v>117</v>
      </c>
      <c r="B47" s="20"/>
      <c r="C47" s="249">
        <f>C48+C49</f>
        <v>200853.89</v>
      </c>
      <c r="D47" s="250">
        <f>D48+D49</f>
        <v>201052.51999999984</v>
      </c>
      <c r="E47" s="260">
        <f>C47/$C$60</f>
        <v>0.49380077524605598</v>
      </c>
      <c r="F47" s="261">
        <f>D47/$D$60</f>
        <v>0.48675735177782803</v>
      </c>
      <c r="G47" s="65">
        <f>(D47-C47)/C47</f>
        <v>9.8892782210904654E-4</v>
      </c>
      <c r="H47"/>
      <c r="I47" s="249">
        <f>I48+I49</f>
        <v>60374.595000000008</v>
      </c>
      <c r="J47" s="250">
        <f>J48+J49</f>
        <v>64085.180000000044</v>
      </c>
      <c r="K47" s="260">
        <f>I47/$I$60</f>
        <v>0.56400710365056261</v>
      </c>
      <c r="L47" s="261">
        <f>J47/$J$60</f>
        <v>0.55774923346358252</v>
      </c>
      <c r="M47" s="65">
        <f>(J47-I47)/I47</f>
        <v>6.1459377077395468E-2</v>
      </c>
      <c r="N47"/>
      <c r="O47" s="287">
        <f t="shared" ref="O47" si="26">(I47/C47)*10</f>
        <v>3.0058962263563833</v>
      </c>
      <c r="P47" s="288">
        <f t="shared" ref="P47" si="27">(J47/D47)*10</f>
        <v>3.1874845438395942</v>
      </c>
      <c r="Q47" s="65">
        <f>(P47-O47)/O47</f>
        <v>6.0410707425959401E-2</v>
      </c>
    </row>
    <row r="48" spans="1:17" ht="20.100000000000001" customHeight="1" x14ac:dyDescent="0.25">
      <c r="A48" s="13" t="s">
        <v>4</v>
      </c>
      <c r="B48" s="1"/>
      <c r="C48" s="268">
        <v>95582.619999999966</v>
      </c>
      <c r="D48" s="269">
        <v>97770.869999999864</v>
      </c>
      <c r="E48" s="258">
        <f>C48/$C$60</f>
        <v>0.23499057875378543</v>
      </c>
      <c r="F48" s="259">
        <f>D48/$D$60</f>
        <v>0.23670775060274929</v>
      </c>
      <c r="G48" s="64">
        <f>(D48-C48)/C48</f>
        <v>2.2893806426313685E-2</v>
      </c>
      <c r="I48" s="268">
        <v>33811.777000000002</v>
      </c>
      <c r="J48" s="269">
        <v>37412.199000000051</v>
      </c>
      <c r="K48" s="258">
        <f>I48/$I$60</f>
        <v>0.3158626971335991</v>
      </c>
      <c r="L48" s="259">
        <f>J48/$J$60</f>
        <v>0.32560765709696099</v>
      </c>
      <c r="M48" s="64">
        <f>(J48-I48)/I48</f>
        <v>0.10648425842865489</v>
      </c>
      <c r="O48" s="285">
        <f t="shared" ref="O48:O60" si="28">(I48/C48)*10</f>
        <v>3.5374398609286932</v>
      </c>
      <c r="P48" s="286">
        <f t="shared" ref="P48:P60" si="29">(J48/D48)*10</f>
        <v>3.826517959797239</v>
      </c>
      <c r="Q48" s="64">
        <f>(P48-O48)/O48</f>
        <v>8.1719579762029745E-2</v>
      </c>
    </row>
    <row r="49" spans="1:17" ht="20.100000000000001" customHeight="1" x14ac:dyDescent="0.25">
      <c r="A49" s="13" t="s">
        <v>5</v>
      </c>
      <c r="B49" s="1"/>
      <c r="C49" s="268">
        <v>105271.27000000005</v>
      </c>
      <c r="D49" s="269">
        <v>103281.64999999997</v>
      </c>
      <c r="E49" s="258">
        <f>C49/$C$60</f>
        <v>0.25881019649227055</v>
      </c>
      <c r="F49" s="259">
        <f>D49/$D$60</f>
        <v>0.25004960117507868</v>
      </c>
      <c r="G49" s="64">
        <f>(D49-C49)/C49</f>
        <v>-1.8899933476627401E-2</v>
      </c>
      <c r="I49" s="268">
        <v>26562.818000000007</v>
      </c>
      <c r="J49" s="269">
        <v>26672.980999999992</v>
      </c>
      <c r="K49" s="258">
        <f>I49/$I$60</f>
        <v>0.24814440651696351</v>
      </c>
      <c r="L49" s="259">
        <f>J49/$J$60</f>
        <v>0.2321415763666215</v>
      </c>
      <c r="M49" s="64">
        <f>(J49-I49)/I49</f>
        <v>4.1472632911156446E-3</v>
      </c>
      <c r="O49" s="285">
        <f t="shared" si="28"/>
        <v>2.5232732539466838</v>
      </c>
      <c r="P49" s="286">
        <f t="shared" si="29"/>
        <v>2.5825479163045904</v>
      </c>
      <c r="Q49" s="64">
        <f>(P49-O49)/O49</f>
        <v>2.349117847826997E-2</v>
      </c>
    </row>
    <row r="50" spans="1:17" ht="20.100000000000001" customHeight="1" x14ac:dyDescent="0.25">
      <c r="A50" s="28" t="s">
        <v>39</v>
      </c>
      <c r="B50" s="20"/>
      <c r="C50" s="249">
        <f>C51+C52</f>
        <v>165394.49000000005</v>
      </c>
      <c r="D50" s="250">
        <f>D51+D52</f>
        <v>172640.77000000008</v>
      </c>
      <c r="E50" s="260">
        <f>C50/$C$60</f>
        <v>0.40662357788253978</v>
      </c>
      <c r="F50" s="261">
        <f>D50/$D$60</f>
        <v>0.41797120480800343</v>
      </c>
      <c r="G50" s="65">
        <f>(D50-C50)/C50</f>
        <v>4.3812100391010765E-2</v>
      </c>
      <c r="I50" s="249">
        <f>I51+I52</f>
        <v>19342.048999999992</v>
      </c>
      <c r="J50" s="250">
        <f>J51+J52</f>
        <v>21895.824000000011</v>
      </c>
      <c r="K50" s="260">
        <f>I50/$I$60</f>
        <v>0.18068946110789241</v>
      </c>
      <c r="L50" s="261">
        <f>J50/$J$60</f>
        <v>0.19056479285933986</v>
      </c>
      <c r="M50" s="65">
        <f>(J50-I50)/I50</f>
        <v>0.13203228882317591</v>
      </c>
      <c r="O50" s="287">
        <f t="shared" si="28"/>
        <v>1.1694494175712857</v>
      </c>
      <c r="P50" s="288">
        <f t="shared" si="29"/>
        <v>1.2682881337936571</v>
      </c>
      <c r="Q50" s="65">
        <f>(P50-O50)/O50</f>
        <v>8.4517307664011485E-2</v>
      </c>
    </row>
    <row r="51" spans="1:17" ht="20.100000000000001" customHeight="1" x14ac:dyDescent="0.25">
      <c r="A51" s="13"/>
      <c r="B51" s="1" t="s">
        <v>6</v>
      </c>
      <c r="C51" s="251">
        <v>158387.71000000005</v>
      </c>
      <c r="D51" s="252">
        <v>168971.89000000007</v>
      </c>
      <c r="E51" s="258">
        <f t="shared" ref="E51:E57" si="30">C51/$C$60</f>
        <v>0.38939735738973003</v>
      </c>
      <c r="F51" s="259">
        <f t="shared" ref="F51:F57" si="31">D51/$D$60</f>
        <v>0.40908867842738089</v>
      </c>
      <c r="G51" s="64">
        <f t="shared" ref="G51:G59" si="32">(D51-C51)/C51</f>
        <v>6.682450298700586E-2</v>
      </c>
      <c r="I51" s="251">
        <v>18006.18499999999</v>
      </c>
      <c r="J51" s="252">
        <v>21014.118000000013</v>
      </c>
      <c r="K51" s="258">
        <f t="shared" ref="K51:K58" si="33">I51/$I$60</f>
        <v>0.16821009316329491</v>
      </c>
      <c r="L51" s="259">
        <f t="shared" ref="L51:L58" si="34">J51/$J$60</f>
        <v>0.18289108661960957</v>
      </c>
      <c r="M51" s="64">
        <f t="shared" ref="M51:M58" si="35">(J51-I51)/I51</f>
        <v>0.16704998865667683</v>
      </c>
      <c r="O51" s="285">
        <f t="shared" si="28"/>
        <v>1.1368423092928097</v>
      </c>
      <c r="P51" s="286">
        <f t="shared" si="29"/>
        <v>1.2436457922083965</v>
      </c>
      <c r="Q51" s="64">
        <f t="shared" ref="Q51:Q58" si="36">(P51-O51)/O51</f>
        <v>9.3947491259386354E-2</v>
      </c>
    </row>
    <row r="52" spans="1:17" ht="20.100000000000001" customHeight="1" x14ac:dyDescent="0.25">
      <c r="A52" s="13"/>
      <c r="B52" s="1" t="s">
        <v>40</v>
      </c>
      <c r="C52" s="251">
        <v>7006.7800000000043</v>
      </c>
      <c r="D52" s="252">
        <v>3668.8800000000019</v>
      </c>
      <c r="E52" s="262">
        <f t="shared" si="30"/>
        <v>1.7226220492809783E-2</v>
      </c>
      <c r="F52" s="263">
        <f t="shared" si="31"/>
        <v>8.8825263806225369E-3</v>
      </c>
      <c r="G52" s="64">
        <f t="shared" si="32"/>
        <v>-0.47638144768352941</v>
      </c>
      <c r="I52" s="251">
        <v>1335.8639999999996</v>
      </c>
      <c r="J52" s="252">
        <v>881.70599999999979</v>
      </c>
      <c r="K52" s="262">
        <f t="shared" si="33"/>
        <v>1.2479367944597473E-2</v>
      </c>
      <c r="L52" s="263">
        <f t="shared" si="34"/>
        <v>7.6737062397303248E-3</v>
      </c>
      <c r="M52" s="64">
        <f t="shared" si="35"/>
        <v>-0.33997323080792652</v>
      </c>
      <c r="O52" s="285">
        <f t="shared" si="28"/>
        <v>1.9065305318562862</v>
      </c>
      <c r="P52" s="286">
        <f t="shared" si="29"/>
        <v>2.4032020671158483</v>
      </c>
      <c r="Q52" s="64">
        <f t="shared" si="36"/>
        <v>0.2605106642462105</v>
      </c>
    </row>
    <row r="53" spans="1:17" ht="20.100000000000001" customHeight="1" x14ac:dyDescent="0.25">
      <c r="A53" s="28" t="s">
        <v>135</v>
      </c>
      <c r="B53" s="20"/>
      <c r="C53" s="249">
        <f>SUM(C54:C56)</f>
        <v>34733.24</v>
      </c>
      <c r="D53" s="250">
        <f>SUM(D54:D56)</f>
        <v>30962.290000000008</v>
      </c>
      <c r="E53" s="260">
        <f>C53/$C$60</f>
        <v>8.5391927628622577E-2</v>
      </c>
      <c r="F53" s="261">
        <f>D53/$D$60</f>
        <v>7.4961121031346153E-2</v>
      </c>
      <c r="G53" s="65">
        <f>(D53-C53)/C53</f>
        <v>-0.10856890978209893</v>
      </c>
      <c r="I53" s="249">
        <f>SUM(I54:I56)</f>
        <v>25161.063999999991</v>
      </c>
      <c r="J53" s="250">
        <f>SUM(J54:J56)</f>
        <v>25538.338</v>
      </c>
      <c r="K53" s="260">
        <f t="shared" si="33"/>
        <v>0.23504950768458874</v>
      </c>
      <c r="L53" s="261">
        <f t="shared" si="34"/>
        <v>0.22226649661331793</v>
      </c>
      <c r="M53" s="65">
        <f t="shared" si="35"/>
        <v>1.499435794925082E-2</v>
      </c>
      <c r="O53" s="287">
        <f t="shared" si="28"/>
        <v>7.244087796013269</v>
      </c>
      <c r="P53" s="288">
        <f t="shared" si="29"/>
        <v>8.2482070932091887</v>
      </c>
      <c r="Q53" s="65">
        <f t="shared" si="36"/>
        <v>0.13861224842533373</v>
      </c>
    </row>
    <row r="54" spans="1:17" ht="20.100000000000001" customHeight="1" x14ac:dyDescent="0.25">
      <c r="A54" s="13"/>
      <c r="B54" s="4" t="s">
        <v>7</v>
      </c>
      <c r="C54" s="251">
        <v>31892.15</v>
      </c>
      <c r="D54" s="252">
        <v>28481.490000000009</v>
      </c>
      <c r="E54" s="258">
        <f>C54/$C$60</f>
        <v>7.840708683443226E-2</v>
      </c>
      <c r="F54" s="259">
        <f>D54/$D$60</f>
        <v>6.8954990701368513E-2</v>
      </c>
      <c r="G54" s="64">
        <f>(D54-C54)/C54</f>
        <v>-0.10694355821103288</v>
      </c>
      <c r="I54" s="251">
        <v>22490.588999999993</v>
      </c>
      <c r="J54" s="252">
        <v>23069.471999999998</v>
      </c>
      <c r="K54" s="258">
        <f t="shared" si="33"/>
        <v>0.21010247706481835</v>
      </c>
      <c r="L54" s="259">
        <f t="shared" si="34"/>
        <v>0.20077934281232523</v>
      </c>
      <c r="M54" s="64">
        <f t="shared" si="35"/>
        <v>2.5738899056845753E-2</v>
      </c>
      <c r="O54" s="285">
        <f t="shared" si="28"/>
        <v>7.0520767649719414</v>
      </c>
      <c r="P54" s="286">
        <f t="shared" si="29"/>
        <v>8.0998121938142944</v>
      </c>
      <c r="Q54" s="64">
        <f t="shared" si="36"/>
        <v>0.1485711888512776</v>
      </c>
    </row>
    <row r="55" spans="1:17" ht="20.100000000000001" customHeight="1" x14ac:dyDescent="0.25">
      <c r="A55" s="13"/>
      <c r="B55" s="4" t="s">
        <v>8</v>
      </c>
      <c r="C55" s="251">
        <v>2218.5699999999988</v>
      </c>
      <c r="D55" s="252">
        <v>2096.0300000000002</v>
      </c>
      <c r="E55" s="258">
        <f t="shared" si="30"/>
        <v>5.454370766419519E-3</v>
      </c>
      <c r="F55" s="259">
        <f t="shared" si="31"/>
        <v>5.0745845515732992E-3</v>
      </c>
      <c r="G55" s="64">
        <f t="shared" si="32"/>
        <v>-5.523377671202561E-2</v>
      </c>
      <c r="I55" s="251">
        <v>2425.6949999999997</v>
      </c>
      <c r="J55" s="252">
        <v>2253.2709999999997</v>
      </c>
      <c r="K55" s="258">
        <f t="shared" si="33"/>
        <v>2.2660345983101852E-2</v>
      </c>
      <c r="L55" s="259">
        <f t="shared" si="34"/>
        <v>1.9610776985189381E-2</v>
      </c>
      <c r="M55" s="64">
        <f t="shared" si="35"/>
        <v>-7.1082308369353933E-2</v>
      </c>
      <c r="O55" s="285">
        <f t="shared" si="28"/>
        <v>10.933596866450015</v>
      </c>
      <c r="P55" s="286">
        <f t="shared" si="29"/>
        <v>10.750184873308108</v>
      </c>
      <c r="Q55" s="64">
        <f t="shared" si="36"/>
        <v>-1.67750828370773E-2</v>
      </c>
    </row>
    <row r="56" spans="1:17" ht="20.100000000000001" customHeight="1" x14ac:dyDescent="0.25">
      <c r="A56" s="37"/>
      <c r="B56" s="38" t="s">
        <v>9</v>
      </c>
      <c r="C56" s="253">
        <v>622.5200000000001</v>
      </c>
      <c r="D56" s="254">
        <v>384.76999999999992</v>
      </c>
      <c r="E56" s="262">
        <f t="shared" si="30"/>
        <v>1.5304700277708079E-3</v>
      </c>
      <c r="F56" s="263">
        <f t="shared" si="31"/>
        <v>9.3154577840434433E-4</v>
      </c>
      <c r="G56" s="64">
        <f t="shared" si="32"/>
        <v>-0.38191544046777637</v>
      </c>
      <c r="I56" s="253">
        <v>244.78</v>
      </c>
      <c r="J56" s="254">
        <v>215.59500000000003</v>
      </c>
      <c r="K56" s="262">
        <f t="shared" si="33"/>
        <v>2.286684636668531E-3</v>
      </c>
      <c r="L56" s="263">
        <f t="shared" si="34"/>
        <v>1.8763768158032948E-3</v>
      </c>
      <c r="M56" s="64">
        <f t="shared" si="35"/>
        <v>-0.11922951221505014</v>
      </c>
      <c r="O56" s="285">
        <f t="shared" si="28"/>
        <v>3.9320825033733851</v>
      </c>
      <c r="P56" s="286">
        <f t="shared" si="29"/>
        <v>5.6032175065623635</v>
      </c>
      <c r="Q56" s="64">
        <f t="shared" si="36"/>
        <v>0.42499998455151689</v>
      </c>
    </row>
    <row r="57" spans="1:17" ht="20.100000000000001" customHeight="1" x14ac:dyDescent="0.25">
      <c r="A57" s="13" t="s">
        <v>136</v>
      </c>
      <c r="B57" s="4"/>
      <c r="C57" s="235">
        <v>323.88</v>
      </c>
      <c r="D57" s="236">
        <v>866.35</v>
      </c>
      <c r="E57" s="258">
        <f t="shared" si="30"/>
        <v>7.9626137729616592E-4</v>
      </c>
      <c r="F57" s="259">
        <f t="shared" si="31"/>
        <v>2.0974729971687082E-3</v>
      </c>
      <c r="G57" s="66">
        <f t="shared" si="32"/>
        <v>1.6749104606644438</v>
      </c>
      <c r="I57" s="235">
        <v>448.27699999999999</v>
      </c>
      <c r="J57" s="236">
        <v>782.84399999999994</v>
      </c>
      <c r="K57" s="258">
        <f t="shared" si="33"/>
        <v>4.1877119408115816E-3</v>
      </c>
      <c r="L57" s="259">
        <f t="shared" si="34"/>
        <v>6.8132857069538449E-3</v>
      </c>
      <c r="M57" s="66">
        <f t="shared" si="35"/>
        <v>0.74633987467570262</v>
      </c>
      <c r="O57" s="289">
        <f t="shared" si="28"/>
        <v>13.840836112140298</v>
      </c>
      <c r="P57" s="290">
        <f t="shared" si="29"/>
        <v>9.0361170427656248</v>
      </c>
      <c r="Q57" s="66">
        <f t="shared" si="36"/>
        <v>-0.34714081074627279</v>
      </c>
    </row>
    <row r="58" spans="1:17" ht="20.100000000000001" customHeight="1" x14ac:dyDescent="0.25">
      <c r="A58" s="13" t="s">
        <v>10</v>
      </c>
      <c r="B58" s="1"/>
      <c r="C58" s="235">
        <v>2778.2799999999984</v>
      </c>
      <c r="D58" s="236">
        <v>3747.5100000000011</v>
      </c>
      <c r="E58" s="258">
        <f>C58/$C$60</f>
        <v>6.8304219442830386E-3</v>
      </c>
      <c r="F58" s="259">
        <f>D58/$D$60</f>
        <v>9.0728932090029524E-3</v>
      </c>
      <c r="G58" s="64">
        <f t="shared" si="32"/>
        <v>0.34885972616151117</v>
      </c>
      <c r="I58" s="235">
        <v>1261.4779999999998</v>
      </c>
      <c r="J58" s="236">
        <v>1824.338999999999</v>
      </c>
      <c r="K58" s="258">
        <f t="shared" si="33"/>
        <v>1.1784469164536909E-2</v>
      </c>
      <c r="L58" s="259">
        <f t="shared" si="34"/>
        <v>1.5877675288229157E-2</v>
      </c>
      <c r="M58" s="64">
        <f t="shared" si="35"/>
        <v>0.44619168943096849</v>
      </c>
      <c r="O58" s="285">
        <f t="shared" si="28"/>
        <v>4.5404998776221275</v>
      </c>
      <c r="P58" s="286">
        <f t="shared" si="29"/>
        <v>4.8681364425978808</v>
      </c>
      <c r="Q58" s="64">
        <f t="shared" si="36"/>
        <v>7.215869921955323E-2</v>
      </c>
    </row>
    <row r="59" spans="1:17" ht="20.100000000000001" customHeight="1" thickBot="1" x14ac:dyDescent="0.3">
      <c r="A59" s="13" t="s">
        <v>11</v>
      </c>
      <c r="B59" s="15"/>
      <c r="C59" s="255">
        <v>2667.0800000000017</v>
      </c>
      <c r="D59" s="256">
        <v>3775.2099999999996</v>
      </c>
      <c r="E59" s="264">
        <f>C59/$C$60</f>
        <v>6.5570359212024816E-3</v>
      </c>
      <c r="F59" s="265">
        <f>D59/$D$60</f>
        <v>9.1399561766506363E-3</v>
      </c>
      <c r="G59" s="67">
        <f t="shared" si="32"/>
        <v>0.41548434992576044</v>
      </c>
      <c r="I59" s="255">
        <v>458.34299999999985</v>
      </c>
      <c r="J59" s="256">
        <v>773.10399999999993</v>
      </c>
      <c r="K59" s="264">
        <f>I59/$I$60</f>
        <v>4.2817464516078279E-3</v>
      </c>
      <c r="L59" s="265">
        <f>J59/$J$60</f>
        <v>6.7285160685766838E-3</v>
      </c>
      <c r="M59" s="67">
        <f>(J59-I59)/I59</f>
        <v>0.68673678882409062</v>
      </c>
      <c r="O59" s="291">
        <f t="shared" si="28"/>
        <v>1.7185198794186884</v>
      </c>
      <c r="P59" s="292">
        <f t="shared" si="29"/>
        <v>2.0478436961122695</v>
      </c>
      <c r="Q59" s="67">
        <f>(P59-O59)/O59</f>
        <v>0.19163224158045764</v>
      </c>
    </row>
    <row r="60" spans="1:17" ht="26.25" customHeight="1" thickBot="1" x14ac:dyDescent="0.3">
      <c r="A60" s="17" t="s">
        <v>12</v>
      </c>
      <c r="B60" s="59"/>
      <c r="C60" s="257">
        <f>C48+C49+C50+C53+C57+C58+C59</f>
        <v>406750.86000000004</v>
      </c>
      <c r="D60" s="274">
        <f>D48+D49+D50+D53+D57+D58+D59</f>
        <v>413044.64999999997</v>
      </c>
      <c r="E60" s="266">
        <f>E48+E49+E50+E53+E57+E58+E59</f>
        <v>1</v>
      </c>
      <c r="F60" s="267">
        <f>F48+F49+F50+F53+F57+F58+F59</f>
        <v>0.99999999999999978</v>
      </c>
      <c r="G60" s="67">
        <f>(D60-C60)/C60</f>
        <v>1.5473329300397595E-2</v>
      </c>
      <c r="H60" s="2"/>
      <c r="I60" s="257">
        <f>I48+I49+I50+I53+I57+I58+I59</f>
        <v>107045.80599999998</v>
      </c>
      <c r="J60" s="274">
        <f>J48+J49+J50+J53+J57+J58+J59</f>
        <v>114899.62900000006</v>
      </c>
      <c r="K60" s="266">
        <f>K48+K49+K50+K53+K57+K58+K59</f>
        <v>1</v>
      </c>
      <c r="L60" s="267">
        <f>L48+L49+L50+L53+L57+L58+L59</f>
        <v>1</v>
      </c>
      <c r="M60" s="67">
        <f>(J60-I60)/I60</f>
        <v>7.3368806247300133E-2</v>
      </c>
      <c r="N60" s="2"/>
      <c r="O60" s="293">
        <f t="shared" si="28"/>
        <v>2.6317290638303743</v>
      </c>
      <c r="P60" s="294">
        <f t="shared" si="29"/>
        <v>2.7817726001293099</v>
      </c>
      <c r="Q60" s="67">
        <f>(P60-O60)/O60</f>
        <v>5.7013291512825179E-2</v>
      </c>
    </row>
    <row r="64" spans="1:17" x14ac:dyDescent="0.25">
      <c r="L64" s="49"/>
    </row>
    <row r="66" spans="3:13" x14ac:dyDescent="0.25">
      <c r="C66" s="137"/>
      <c r="D66" s="137"/>
      <c r="E66" s="137"/>
      <c r="F66" s="137"/>
      <c r="G66" s="326"/>
      <c r="I66" s="326"/>
      <c r="J66" s="137"/>
      <c r="K66" s="137"/>
      <c r="L66" s="137"/>
      <c r="M66" s="326"/>
    </row>
    <row r="68" spans="3:13" x14ac:dyDescent="0.25">
      <c r="M68" s="326"/>
    </row>
    <row r="69" spans="3:13" x14ac:dyDescent="0.25">
      <c r="G69" s="326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O45:P45"/>
    <mergeCell ref="O4:P4"/>
    <mergeCell ref="O5:P5"/>
    <mergeCell ref="O24:P24"/>
    <mergeCell ref="O25:P25"/>
    <mergeCell ref="O44:P44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131C-25F2-4A63-A7D0-F970CACB6989}">
  <sheetPr>
    <pageSetUpPr fitToPage="1"/>
  </sheetPr>
  <dimension ref="A1:XFC64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40"/>
    <col min="17" max="17" width="10.85546875" customWidth="1"/>
  </cols>
  <sheetData>
    <row r="1" spans="1:20" ht="15.75" x14ac:dyDescent="0.25">
      <c r="A1" s="5" t="s">
        <v>157</v>
      </c>
    </row>
    <row r="3" spans="1:20" ht="8.25" customHeight="1" thickBot="1" x14ac:dyDescent="0.3">
      <c r="Q3" s="15"/>
    </row>
    <row r="4" spans="1:20" x14ac:dyDescent="0.25">
      <c r="A4" s="436" t="s">
        <v>3</v>
      </c>
      <c r="B4" s="450"/>
      <c r="C4" s="453" t="s">
        <v>1</v>
      </c>
      <c r="D4" s="454"/>
      <c r="E4" s="449" t="s">
        <v>105</v>
      </c>
      <c r="F4" s="449"/>
      <c r="G4" s="148" t="s">
        <v>0</v>
      </c>
      <c r="I4" s="455">
        <v>1000</v>
      </c>
      <c r="J4" s="449"/>
      <c r="K4" s="447" t="s">
        <v>105</v>
      </c>
      <c r="L4" s="448"/>
      <c r="M4" s="148" t="s">
        <v>0</v>
      </c>
      <c r="O4" s="461" t="s">
        <v>22</v>
      </c>
      <c r="P4" s="449"/>
      <c r="Q4" s="148" t="s">
        <v>0</v>
      </c>
    </row>
    <row r="5" spans="1:20" x14ac:dyDescent="0.25">
      <c r="A5" s="451"/>
      <c r="B5" s="462"/>
      <c r="C5" s="456" t="s">
        <v>60</v>
      </c>
      <c r="D5" s="457"/>
      <c r="E5" s="458" t="str">
        <f>C5</f>
        <v>mar</v>
      </c>
      <c r="F5" s="458"/>
      <c r="G5" s="149" t="s">
        <v>134</v>
      </c>
      <c r="I5" s="459" t="str">
        <f>C5</f>
        <v>mar</v>
      </c>
      <c r="J5" s="458"/>
      <c r="K5" s="460" t="str">
        <f>C5</f>
        <v>mar</v>
      </c>
      <c r="L5" s="446"/>
      <c r="M5" s="149" t="str">
        <f>G5</f>
        <v>2022 /2021</v>
      </c>
      <c r="O5" s="459" t="str">
        <f>C5</f>
        <v>mar</v>
      </c>
      <c r="P5" s="457"/>
      <c r="Q5" s="149" t="str">
        <f>M5</f>
        <v>2022 /2021</v>
      </c>
    </row>
    <row r="6" spans="1:20" ht="19.5" customHeight="1" x14ac:dyDescent="0.25">
      <c r="A6" s="451"/>
      <c r="B6" s="462"/>
      <c r="C6" s="159">
        <v>2021</v>
      </c>
      <c r="D6" s="157">
        <v>2022</v>
      </c>
      <c r="E6" s="336">
        <f>C6</f>
        <v>2021</v>
      </c>
      <c r="F6" s="157">
        <f>D6</f>
        <v>2022</v>
      </c>
      <c r="G6" s="149" t="s">
        <v>1</v>
      </c>
      <c r="I6" s="335">
        <f>C6</f>
        <v>2021</v>
      </c>
      <c r="J6" s="158">
        <f>D6</f>
        <v>2022</v>
      </c>
      <c r="K6" s="156">
        <f>E6</f>
        <v>2021</v>
      </c>
      <c r="L6" s="157">
        <f>D6</f>
        <v>2022</v>
      </c>
      <c r="M6" s="322">
        <v>1000</v>
      </c>
      <c r="O6" s="335">
        <f>C6</f>
        <v>2021</v>
      </c>
      <c r="P6" s="158">
        <f>D6</f>
        <v>2022</v>
      </c>
      <c r="Q6" s="149"/>
    </row>
    <row r="7" spans="1:20" ht="19.5" customHeight="1" x14ac:dyDescent="0.25">
      <c r="A7" s="28" t="s">
        <v>117</v>
      </c>
      <c r="B7" s="20"/>
      <c r="C7" s="92">
        <f>C8+C9</f>
        <v>139234.34</v>
      </c>
      <c r="D7" s="338">
        <f>D8+D9</f>
        <v>128232.15999999992</v>
      </c>
      <c r="E7" s="260">
        <f t="shared" ref="E7" si="0">C7/$C$20</f>
        <v>0.44694191541206579</v>
      </c>
      <c r="F7" s="261">
        <f t="shared" ref="F7" si="1">D7/$D$20</f>
        <v>0.45639918321475847</v>
      </c>
      <c r="G7" s="339">
        <f>(D7-C7)/C7</f>
        <v>-7.9019155762867693E-2</v>
      </c>
      <c r="I7" s="340">
        <f>I8+I9</f>
        <v>39720.226000000024</v>
      </c>
      <c r="J7" s="341">
        <f>J8+J9</f>
        <v>38630.007999999994</v>
      </c>
      <c r="K7" s="260">
        <f t="shared" ref="K7" si="2">I7/$I$20</f>
        <v>0.45792366096309023</v>
      </c>
      <c r="L7" s="261">
        <f t="shared" ref="L7" si="3">J7/$J$20</f>
        <v>0.48147722716636793</v>
      </c>
      <c r="M7" s="339">
        <f>(J7-I7)/I7</f>
        <v>-2.7447426910411566E-2</v>
      </c>
      <c r="O7" s="342">
        <f t="shared" ref="O7" si="4">(I7/C7)*10</f>
        <v>2.8527607485337327</v>
      </c>
      <c r="P7" s="343">
        <f t="shared" ref="P7" si="5">(J7/D7)*10</f>
        <v>3.0125054432523024</v>
      </c>
      <c r="Q7" s="339">
        <f>(P7-O7)/O7</f>
        <v>5.5996527153801996E-2</v>
      </c>
    </row>
    <row r="8" spans="1:20" ht="20.100000000000001" customHeight="1" x14ac:dyDescent="0.25">
      <c r="A8" s="13" t="s">
        <v>4</v>
      </c>
      <c r="C8" s="24">
        <v>75833.279999999999</v>
      </c>
      <c r="D8" s="160">
        <v>62312.359999999964</v>
      </c>
      <c r="E8" s="258">
        <f t="shared" ref="E8:E19" si="6">C8/$C$20</f>
        <v>0.2434246566987677</v>
      </c>
      <c r="F8" s="259">
        <f t="shared" ref="F8:F19" si="7">D8/$D$20</f>
        <v>0.22177985778438097</v>
      </c>
      <c r="G8" s="337">
        <f>(D8-C8)/C8</f>
        <v>-0.1782979715502222</v>
      </c>
      <c r="I8" s="24">
        <v>23457.245000000017</v>
      </c>
      <c r="J8" s="160">
        <v>22085.966999999997</v>
      </c>
      <c r="K8" s="258">
        <f t="shared" ref="K8:K19" si="8">I8/$I$20</f>
        <v>0.27043218501597011</v>
      </c>
      <c r="L8" s="259">
        <f t="shared" ref="L8:L19" si="9">J8/$J$20</f>
        <v>0.27527538048782974</v>
      </c>
      <c r="M8" s="337">
        <f>(J8-I8)/I8</f>
        <v>-5.8458612680219658E-2</v>
      </c>
      <c r="O8" s="39">
        <f t="shared" ref="O8:P20" si="10">(I8/C8)*10</f>
        <v>3.0932652524063338</v>
      </c>
      <c r="P8" s="163">
        <f t="shared" si="10"/>
        <v>3.544395846987662</v>
      </c>
      <c r="Q8" s="337">
        <f>(P8-O8)/O8</f>
        <v>0.1458428417124531</v>
      </c>
      <c r="R8" s="137"/>
      <c r="S8" s="137"/>
      <c r="T8" s="366"/>
    </row>
    <row r="9" spans="1:20" ht="20.100000000000001" customHeight="1" x14ac:dyDescent="0.25">
      <c r="A9" s="13" t="s">
        <v>5</v>
      </c>
      <c r="C9" s="24">
        <v>63401.06</v>
      </c>
      <c r="D9" s="160">
        <v>65919.799999999959</v>
      </c>
      <c r="E9" s="258">
        <f t="shared" si="6"/>
        <v>0.20351725871329807</v>
      </c>
      <c r="F9" s="259">
        <f t="shared" si="7"/>
        <v>0.2346193254303775</v>
      </c>
      <c r="G9" s="337">
        <f>(D9-C9)/C9</f>
        <v>3.9727096045396745E-2</v>
      </c>
      <c r="I9" s="24">
        <v>16262.981000000009</v>
      </c>
      <c r="J9" s="160">
        <v>16544.040999999997</v>
      </c>
      <c r="K9" s="258">
        <f t="shared" si="8"/>
        <v>0.18749147594712018</v>
      </c>
      <c r="L9" s="259">
        <f t="shared" si="9"/>
        <v>0.20620184667853822</v>
      </c>
      <c r="M9" s="337">
        <f>(J9-I9)/I9</f>
        <v>1.7282194451311749E-2</v>
      </c>
      <c r="O9" s="39">
        <f t="shared" si="10"/>
        <v>2.565096072526234</v>
      </c>
      <c r="P9" s="163">
        <f t="shared" si="10"/>
        <v>2.5097225719738239</v>
      </c>
      <c r="Q9" s="337">
        <f t="shared" ref="Q9:Q20" si="11">(P9-O9)/O9</f>
        <v>-2.1587300821008047E-2</v>
      </c>
      <c r="R9" s="137"/>
      <c r="S9" s="137"/>
      <c r="T9" s="366"/>
    </row>
    <row r="10" spans="1:20" ht="20.100000000000001" customHeight="1" x14ac:dyDescent="0.25">
      <c r="A10" s="28" t="s">
        <v>39</v>
      </c>
      <c r="B10" s="20"/>
      <c r="C10" s="92">
        <f>C11+C12</f>
        <v>112110.07000000005</v>
      </c>
      <c r="D10" s="338">
        <f>D11+D12</f>
        <v>93131.520000000033</v>
      </c>
      <c r="E10" s="260">
        <f t="shared" si="6"/>
        <v>0.35987307026973947</v>
      </c>
      <c r="F10" s="261">
        <f t="shared" si="7"/>
        <v>0.33147027749941188</v>
      </c>
      <c r="G10" s="339">
        <f>(D10-C10)/C10</f>
        <v>-0.169284971457069</v>
      </c>
      <c r="I10" s="340">
        <f>I11+I12</f>
        <v>16365.961000000003</v>
      </c>
      <c r="J10" s="341">
        <f>J11+J12</f>
        <v>12506.844000000005</v>
      </c>
      <c r="K10" s="260">
        <f t="shared" si="8"/>
        <v>0.18867870430291997</v>
      </c>
      <c r="L10" s="261">
        <f t="shared" si="9"/>
        <v>0.15588297495880221</v>
      </c>
      <c r="M10" s="339">
        <f>(J10-I10)/I10</f>
        <v>-0.23580142956469208</v>
      </c>
      <c r="O10" s="342">
        <f t="shared" si="10"/>
        <v>1.4598118616820055</v>
      </c>
      <c r="P10" s="343">
        <f t="shared" si="10"/>
        <v>1.3429227827485259</v>
      </c>
      <c r="Q10" s="339">
        <f t="shared" si="11"/>
        <v>-8.0071331108927377E-2</v>
      </c>
      <c r="R10" s="374"/>
      <c r="S10" s="374"/>
      <c r="T10" s="366"/>
    </row>
    <row r="11" spans="1:20" ht="20.100000000000001" customHeight="1" x14ac:dyDescent="0.25">
      <c r="A11" s="13"/>
      <c r="B11" t="s">
        <v>6</v>
      </c>
      <c r="C11" s="36">
        <v>106425.34000000005</v>
      </c>
      <c r="D11" s="161">
        <v>89198.480000000025</v>
      </c>
      <c r="E11" s="258">
        <f t="shared" si="6"/>
        <v>0.34162509987105455</v>
      </c>
      <c r="F11" s="259">
        <f t="shared" si="7"/>
        <v>0.31747194631984682</v>
      </c>
      <c r="G11" s="337">
        <f t="shared" ref="G11:G19" si="12">(D11-C11)/C11</f>
        <v>-0.16186802879840478</v>
      </c>
      <c r="I11" s="24">
        <v>15351.004000000003</v>
      </c>
      <c r="J11" s="160">
        <v>11759.477000000004</v>
      </c>
      <c r="K11" s="258">
        <f t="shared" si="8"/>
        <v>0.17697754164689394</v>
      </c>
      <c r="L11" s="259">
        <f t="shared" si="9"/>
        <v>0.14656793182353681</v>
      </c>
      <c r="M11" s="337">
        <f t="shared" ref="M11:M19" si="13">(J11-I11)/I11</f>
        <v>-0.23396039763913798</v>
      </c>
      <c r="O11" s="39">
        <f t="shared" si="10"/>
        <v>1.4424200101216491</v>
      </c>
      <c r="P11" s="163">
        <f t="shared" si="10"/>
        <v>1.3183494830853619</v>
      </c>
      <c r="Q11" s="337">
        <f t="shared" si="11"/>
        <v>-8.6015533731969976E-2</v>
      </c>
    </row>
    <row r="12" spans="1:20" ht="20.100000000000001" customHeight="1" x14ac:dyDescent="0.25">
      <c r="A12" s="13"/>
      <c r="B12" t="s">
        <v>40</v>
      </c>
      <c r="C12" s="36">
        <v>5684.7299999999987</v>
      </c>
      <c r="D12" s="161">
        <v>3933.0400000000018</v>
      </c>
      <c r="E12" s="262">
        <f t="shared" si="6"/>
        <v>1.8247970398684924E-2</v>
      </c>
      <c r="F12" s="263">
        <f t="shared" si="7"/>
        <v>1.399833117956506E-2</v>
      </c>
      <c r="G12" s="337">
        <f t="shared" si="12"/>
        <v>-0.3081395246564036</v>
      </c>
      <c r="I12" s="24">
        <v>1014.957</v>
      </c>
      <c r="J12" s="160">
        <v>747.36699999999985</v>
      </c>
      <c r="K12" s="262">
        <f t="shared" si="8"/>
        <v>1.1701162656026049E-2</v>
      </c>
      <c r="L12" s="263">
        <f t="shared" si="9"/>
        <v>9.3150431352653842E-3</v>
      </c>
      <c r="M12" s="337">
        <f t="shared" si="13"/>
        <v>-0.26364663724670123</v>
      </c>
      <c r="O12" s="39">
        <f t="shared" si="10"/>
        <v>1.7854093334248069</v>
      </c>
      <c r="P12" s="163">
        <f t="shared" si="10"/>
        <v>1.9002273050871579</v>
      </c>
      <c r="Q12" s="337">
        <f t="shared" si="11"/>
        <v>6.4309046397839145E-2</v>
      </c>
    </row>
    <row r="13" spans="1:20" ht="20.100000000000001" customHeight="1" x14ac:dyDescent="0.25">
      <c r="A13" s="28" t="s">
        <v>135</v>
      </c>
      <c r="B13" s="20"/>
      <c r="C13" s="92">
        <f>SUM(C14:C16)</f>
        <v>56130.939999999988</v>
      </c>
      <c r="D13" s="338">
        <f>SUM(D14:D16)</f>
        <v>54649.44000000001</v>
      </c>
      <c r="E13" s="260">
        <f t="shared" si="6"/>
        <v>0.18018019001260563</v>
      </c>
      <c r="F13" s="261">
        <f t="shared" si="7"/>
        <v>0.19450627501824791</v>
      </c>
      <c r="G13" s="339">
        <f t="shared" si="12"/>
        <v>-2.6393643149392805E-2</v>
      </c>
      <c r="I13" s="340">
        <f>SUM(I14:I16)</f>
        <v>28601.033000000007</v>
      </c>
      <c r="J13" s="341">
        <f>SUM(J14:J16)</f>
        <v>27238.467999999997</v>
      </c>
      <c r="K13" s="260">
        <f t="shared" si="8"/>
        <v>0.32973351507834198</v>
      </c>
      <c r="L13" s="261">
        <f t="shared" si="9"/>
        <v>0.33949519360440839</v>
      </c>
      <c r="M13" s="339">
        <f t="shared" si="13"/>
        <v>-4.7640412148750338E-2</v>
      </c>
      <c r="O13" s="342">
        <f t="shared" si="10"/>
        <v>5.0954131536012071</v>
      </c>
      <c r="P13" s="343">
        <f t="shared" si="10"/>
        <v>4.984217221622032</v>
      </c>
      <c r="Q13" s="339">
        <f t="shared" si="11"/>
        <v>-2.182275089912716E-2</v>
      </c>
    </row>
    <row r="14" spans="1:20" ht="20.100000000000001" customHeight="1" x14ac:dyDescent="0.25">
      <c r="A14" s="13"/>
      <c r="B14" s="8" t="s">
        <v>7</v>
      </c>
      <c r="C14" s="36">
        <v>53327.039999999986</v>
      </c>
      <c r="D14" s="161">
        <v>51738.670000000013</v>
      </c>
      <c r="E14" s="258">
        <f t="shared" si="6"/>
        <v>0.17117967737596804</v>
      </c>
      <c r="F14" s="259">
        <f t="shared" si="7"/>
        <v>0.1841463695894848</v>
      </c>
      <c r="G14" s="337">
        <f t="shared" si="12"/>
        <v>-2.9785452183357146E-2</v>
      </c>
      <c r="I14" s="36">
        <v>26323.693000000007</v>
      </c>
      <c r="J14" s="161">
        <v>25942.991999999998</v>
      </c>
      <c r="K14" s="258">
        <f t="shared" si="8"/>
        <v>0.3034786828410409</v>
      </c>
      <c r="L14" s="259">
        <f t="shared" si="9"/>
        <v>0.32334862194590452</v>
      </c>
      <c r="M14" s="337">
        <f t="shared" si="13"/>
        <v>-1.4462294481249577E-2</v>
      </c>
      <c r="O14" s="39">
        <f t="shared" si="10"/>
        <v>4.9362749179403194</v>
      </c>
      <c r="P14" s="163">
        <f t="shared" si="10"/>
        <v>5.0142363535823389</v>
      </c>
      <c r="Q14" s="337">
        <f t="shared" si="11"/>
        <v>1.5793576520359048E-2</v>
      </c>
    </row>
    <row r="15" spans="1:20" ht="20.100000000000001" customHeight="1" x14ac:dyDescent="0.25">
      <c r="A15" s="13"/>
      <c r="B15" s="8" t="s">
        <v>8</v>
      </c>
      <c r="C15" s="36">
        <v>2102.9799999999996</v>
      </c>
      <c r="D15" s="161">
        <v>1636.0600000000002</v>
      </c>
      <c r="E15" s="258">
        <f t="shared" si="6"/>
        <v>6.7505610273533518E-3</v>
      </c>
      <c r="F15" s="259">
        <f t="shared" si="7"/>
        <v>5.823004523126946E-3</v>
      </c>
      <c r="G15" s="337">
        <f t="shared" si="12"/>
        <v>-0.22202778913731919</v>
      </c>
      <c r="I15" s="36">
        <v>2048.6310000000003</v>
      </c>
      <c r="J15" s="161">
        <v>955.2879999999999</v>
      </c>
      <c r="K15" s="258">
        <f t="shared" si="8"/>
        <v>2.3618108504278805E-2</v>
      </c>
      <c r="L15" s="259">
        <f t="shared" si="9"/>
        <v>1.1906531766322836E-2</v>
      </c>
      <c r="M15" s="337">
        <f t="shared" si="13"/>
        <v>-0.53369445253928116</v>
      </c>
      <c r="O15" s="39">
        <f t="shared" si="10"/>
        <v>9.7415619739607635</v>
      </c>
      <c r="P15" s="163">
        <f t="shared" si="10"/>
        <v>5.8389545615686451</v>
      </c>
      <c r="Q15" s="337">
        <f t="shared" si="11"/>
        <v>-0.40061413383436911</v>
      </c>
    </row>
    <row r="16" spans="1:20" ht="20.100000000000001" customHeight="1" x14ac:dyDescent="0.25">
      <c r="A16" s="37"/>
      <c r="B16" s="38" t="s">
        <v>9</v>
      </c>
      <c r="C16" s="344">
        <v>700.92000000000007</v>
      </c>
      <c r="D16" s="345">
        <v>1274.7100000000003</v>
      </c>
      <c r="E16" s="262">
        <f t="shared" si="6"/>
        <v>2.2499516092842125E-3</v>
      </c>
      <c r="F16" s="263">
        <f t="shared" si="7"/>
        <v>4.5369009056361936E-3</v>
      </c>
      <c r="G16" s="337">
        <f t="shared" si="12"/>
        <v>0.8186240940478231</v>
      </c>
      <c r="I16" s="344">
        <v>228.70900000000003</v>
      </c>
      <c r="J16" s="345">
        <v>340.18799999999999</v>
      </c>
      <c r="K16" s="262">
        <f t="shared" si="8"/>
        <v>2.636723733022248E-3</v>
      </c>
      <c r="L16" s="263">
        <f t="shared" si="9"/>
        <v>4.2400398921810314E-3</v>
      </c>
      <c r="M16" s="337">
        <f t="shared" si="13"/>
        <v>0.48742725472106452</v>
      </c>
      <c r="O16" s="39">
        <f t="shared" si="10"/>
        <v>3.26298293671175</v>
      </c>
      <c r="P16" s="163">
        <f t="shared" si="10"/>
        <v>2.6687481858618818</v>
      </c>
      <c r="Q16" s="337">
        <f t="shared" si="11"/>
        <v>-0.18211396209405387</v>
      </c>
    </row>
    <row r="17" spans="1:17" ht="20.100000000000001" customHeight="1" x14ac:dyDescent="0.25">
      <c r="A17" s="13" t="s">
        <v>136</v>
      </c>
      <c r="B17" s="8"/>
      <c r="C17" s="24">
        <v>420.87</v>
      </c>
      <c r="D17" s="160">
        <v>599.06000000000006</v>
      </c>
      <c r="E17" s="258">
        <f t="shared" si="6"/>
        <v>1.3509917448488364E-3</v>
      </c>
      <c r="F17" s="259">
        <f t="shared" si="7"/>
        <v>2.1321522985858882E-3</v>
      </c>
      <c r="G17" s="346">
        <f t="shared" si="12"/>
        <v>0.42338489319742451</v>
      </c>
      <c r="I17" s="36">
        <v>484.50700000000001</v>
      </c>
      <c r="J17" s="161">
        <v>335.435</v>
      </c>
      <c r="K17" s="258">
        <f t="shared" si="8"/>
        <v>5.5857491647264002E-3</v>
      </c>
      <c r="L17" s="259">
        <f t="shared" si="9"/>
        <v>4.1807993851451092E-3</v>
      </c>
      <c r="M17" s="346">
        <f t="shared" si="13"/>
        <v>-0.30767770125096233</v>
      </c>
      <c r="O17" s="347">
        <f t="shared" si="10"/>
        <v>11.512034595005584</v>
      </c>
      <c r="P17" s="348">
        <f t="shared" si="10"/>
        <v>5.5993556571962735</v>
      </c>
      <c r="Q17" s="346">
        <f t="shared" si="11"/>
        <v>-0.51360851020848086</v>
      </c>
    </row>
    <row r="18" spans="1:17" ht="20.100000000000001" customHeight="1" x14ac:dyDescent="0.25">
      <c r="A18" s="13" t="s">
        <v>10</v>
      </c>
      <c r="C18" s="24">
        <v>1886.4199999999985</v>
      </c>
      <c r="D18" s="160">
        <v>1570.2200000000003</v>
      </c>
      <c r="E18" s="258">
        <f t="shared" si="6"/>
        <v>6.055403918829424E-3</v>
      </c>
      <c r="F18" s="259">
        <f t="shared" si="7"/>
        <v>5.5886692189188623E-3</v>
      </c>
      <c r="G18" s="337">
        <f t="shared" si="12"/>
        <v>-0.16761908800797196</v>
      </c>
      <c r="I18" s="24">
        <v>1204.9839999999999</v>
      </c>
      <c r="J18" s="160">
        <v>889.55599999999947</v>
      </c>
      <c r="K18" s="258">
        <f t="shared" si="8"/>
        <v>1.3891932152700943E-2</v>
      </c>
      <c r="L18" s="259">
        <f t="shared" si="9"/>
        <v>1.1087260357005501E-2</v>
      </c>
      <c r="M18" s="337">
        <f t="shared" si="13"/>
        <v>-0.26176945088067599</v>
      </c>
      <c r="O18" s="39">
        <f t="shared" si="10"/>
        <v>6.3876761272675271</v>
      </c>
      <c r="P18" s="163">
        <f t="shared" si="10"/>
        <v>5.6651679382506872</v>
      </c>
      <c r="Q18" s="337">
        <f t="shared" si="11"/>
        <v>-0.11310970916834963</v>
      </c>
    </row>
    <row r="19" spans="1:17" ht="20.100000000000001" customHeight="1" thickBot="1" x14ac:dyDescent="0.3">
      <c r="A19" s="13" t="s">
        <v>11</v>
      </c>
      <c r="B19" s="15"/>
      <c r="C19" s="26">
        <v>1744.06</v>
      </c>
      <c r="D19" s="162">
        <v>2782.5199999999991</v>
      </c>
      <c r="E19" s="264">
        <f t="shared" si="6"/>
        <v>5.5984286419109497E-3</v>
      </c>
      <c r="F19" s="265">
        <f t="shared" si="7"/>
        <v>9.9034427500771256E-3</v>
      </c>
      <c r="G19" s="349">
        <f t="shared" si="12"/>
        <v>0.59542676284072749</v>
      </c>
      <c r="I19" s="26">
        <v>363.13099999999997</v>
      </c>
      <c r="J19" s="162">
        <v>631.9530000000002</v>
      </c>
      <c r="K19" s="264">
        <f t="shared" si="8"/>
        <v>4.1864383382206284E-3</v>
      </c>
      <c r="L19" s="265">
        <f t="shared" si="9"/>
        <v>7.8765445282710754E-3</v>
      </c>
      <c r="M19" s="349">
        <f t="shared" si="13"/>
        <v>0.74028931707841039</v>
      </c>
      <c r="O19" s="350">
        <f t="shared" si="10"/>
        <v>2.082101533204133</v>
      </c>
      <c r="P19" s="351">
        <f t="shared" si="10"/>
        <v>2.2711534867673921</v>
      </c>
      <c r="Q19" s="349">
        <f t="shared" si="11"/>
        <v>9.0798623673422993E-2</v>
      </c>
    </row>
    <row r="20" spans="1:17" ht="26.25" customHeight="1" thickBot="1" x14ac:dyDescent="0.3">
      <c r="A20" s="17" t="s">
        <v>12</v>
      </c>
      <c r="B20" s="59"/>
      <c r="C20" s="352">
        <f>C8+C9+C10+C13+C17+C18+C19</f>
        <v>311526.7</v>
      </c>
      <c r="D20" s="165">
        <f>D8+D9+D10+D13+D17+D18+D19</f>
        <v>280964.91999999993</v>
      </c>
      <c r="E20" s="266">
        <f>E8+E9+E10+E13+E17+E18+E19</f>
        <v>1</v>
      </c>
      <c r="F20" s="267">
        <f>F8+F9+F10+F13+F17+F18+F19</f>
        <v>1</v>
      </c>
      <c r="G20" s="349">
        <f>(D20-C20)/C20</f>
        <v>-9.810324444100646E-2</v>
      </c>
      <c r="H20" s="2"/>
      <c r="I20" s="352">
        <f>I8+I9+I10+I13+I17+I18+I19</f>
        <v>86739.842000000019</v>
      </c>
      <c r="J20" s="353">
        <f>J8+J9+J10+J13+J17+J18+J19</f>
        <v>80232.263999999981</v>
      </c>
      <c r="K20" s="266">
        <f>K8+K9+K10+K13+K17+K18+K19</f>
        <v>1.0000000000000002</v>
      </c>
      <c r="L20" s="267">
        <f>L8+L9+L10+L13+L17+L18+L19</f>
        <v>1.0000000000000002</v>
      </c>
      <c r="M20" s="349">
        <f>(J20-I20)/I20</f>
        <v>-7.5024093311122655E-2</v>
      </c>
      <c r="N20" s="2"/>
      <c r="O20" s="29">
        <f t="shared" si="10"/>
        <v>2.7843469596666997</v>
      </c>
      <c r="P20" s="354">
        <f t="shared" si="10"/>
        <v>2.8555972040922404</v>
      </c>
      <c r="Q20" s="349">
        <f t="shared" si="11"/>
        <v>2.5589571076325108E-2</v>
      </c>
    </row>
    <row r="21" spans="1:17" x14ac:dyDescent="0.25">
      <c r="J21" s="366"/>
    </row>
    <row r="22" spans="1:17" x14ac:dyDescent="0.25">
      <c r="A22" s="2"/>
      <c r="J22" s="380"/>
    </row>
    <row r="23" spans="1:17" ht="8.25" customHeight="1" thickBot="1" x14ac:dyDescent="0.3"/>
    <row r="24" spans="1:17" ht="15" customHeight="1" x14ac:dyDescent="0.25">
      <c r="A24" s="436" t="s">
        <v>2</v>
      </c>
      <c r="B24" s="450"/>
      <c r="C24" s="453" t="s">
        <v>1</v>
      </c>
      <c r="D24" s="454"/>
      <c r="E24" s="449" t="s">
        <v>105</v>
      </c>
      <c r="F24" s="449"/>
      <c r="G24" s="148" t="s">
        <v>0</v>
      </c>
      <c r="I24" s="455">
        <v>1000</v>
      </c>
      <c r="J24" s="454"/>
      <c r="K24" s="449" t="s">
        <v>105</v>
      </c>
      <c r="L24" s="449"/>
      <c r="M24" s="148" t="s">
        <v>0</v>
      </c>
      <c r="O24" s="461" t="s">
        <v>22</v>
      </c>
      <c r="P24" s="449"/>
      <c r="Q24" s="148" t="s">
        <v>0</v>
      </c>
    </row>
    <row r="25" spans="1:17" ht="15" customHeight="1" x14ac:dyDescent="0.25">
      <c r="A25" s="451"/>
      <c r="B25" s="462"/>
      <c r="C25" s="456" t="str">
        <f>C5</f>
        <v>mar</v>
      </c>
      <c r="D25" s="457"/>
      <c r="E25" s="458" t="str">
        <f>C25</f>
        <v>mar</v>
      </c>
      <c r="F25" s="458"/>
      <c r="G25" s="149" t="str">
        <f>G5</f>
        <v>2022 /2021</v>
      </c>
      <c r="I25" s="459" t="str">
        <f>C5</f>
        <v>mar</v>
      </c>
      <c r="J25" s="457"/>
      <c r="K25" s="458" t="str">
        <f>I25</f>
        <v>mar</v>
      </c>
      <c r="L25" s="458"/>
      <c r="M25" s="149" t="str">
        <f>G25</f>
        <v>2022 /2021</v>
      </c>
      <c r="O25" s="459" t="str">
        <f>C5</f>
        <v>mar</v>
      </c>
      <c r="P25" s="457"/>
      <c r="Q25" s="149" t="str">
        <f>Q5</f>
        <v>2022 /2021</v>
      </c>
    </row>
    <row r="26" spans="1:17" ht="19.5" customHeight="1" x14ac:dyDescent="0.25">
      <c r="A26" s="451"/>
      <c r="B26" s="462"/>
      <c r="C26" s="159">
        <f>C6</f>
        <v>2021</v>
      </c>
      <c r="D26" s="157">
        <f>D6</f>
        <v>2022</v>
      </c>
      <c r="E26" s="336">
        <f>C26</f>
        <v>2021</v>
      </c>
      <c r="F26" s="157">
        <f>D26</f>
        <v>2022</v>
      </c>
      <c r="G26" s="149" t="str">
        <f>G6</f>
        <v>HL</v>
      </c>
      <c r="I26" s="335">
        <f>C6</f>
        <v>2021</v>
      </c>
      <c r="J26" s="158">
        <f>D6</f>
        <v>2022</v>
      </c>
      <c r="K26" s="336">
        <f>I26</f>
        <v>2021</v>
      </c>
      <c r="L26" s="157">
        <f>J26</f>
        <v>2022</v>
      </c>
      <c r="M26" s="322">
        <f>M6</f>
        <v>1000</v>
      </c>
      <c r="O26" s="335">
        <f>C6</f>
        <v>2021</v>
      </c>
      <c r="P26" s="158">
        <f>D6</f>
        <v>2022</v>
      </c>
      <c r="Q26" s="149"/>
    </row>
    <row r="27" spans="1:17" ht="19.5" customHeight="1" x14ac:dyDescent="0.25">
      <c r="A27" s="28" t="s">
        <v>117</v>
      </c>
      <c r="B27" s="20"/>
      <c r="C27" s="92">
        <f>C28+C29</f>
        <v>58453.34</v>
      </c>
      <c r="D27" s="338">
        <f>D28+D29</f>
        <v>53142.319999999992</v>
      </c>
      <c r="E27" s="260">
        <f>C27/$C$40</f>
        <v>0.38706245652417903</v>
      </c>
      <c r="F27" s="261">
        <f>D27/$D$40</f>
        <v>0.39077292598639746</v>
      </c>
      <c r="G27" s="339">
        <f>(D27-C27)/C27</f>
        <v>-9.0859136535226287E-2</v>
      </c>
      <c r="I27" s="92">
        <f>I28+I29</f>
        <v>14299.176999999996</v>
      </c>
      <c r="J27" s="338">
        <f>J28+J29</f>
        <v>14003.519999999999</v>
      </c>
      <c r="K27" s="260">
        <f>I27/$I$40</f>
        <v>0.34716712076959189</v>
      </c>
      <c r="L27" s="261">
        <f>J27/$J$40</f>
        <v>0.36092581727924306</v>
      </c>
      <c r="M27" s="339">
        <f>(J27-I27)/I27</f>
        <v>-2.0676504668765028E-2</v>
      </c>
      <c r="O27" s="342">
        <f t="shared" ref="O27:O28" si="14">(I27/C27)*10</f>
        <v>2.4462549103267661</v>
      </c>
      <c r="P27" s="343">
        <f t="shared" ref="P27:P28" si="15">(J27/D27)*10</f>
        <v>2.6350976020617844</v>
      </c>
      <c r="Q27" s="339">
        <f t="shared" ref="Q27:Q28" si="16">(P27-O27)/O27</f>
        <v>7.71966531115897E-2</v>
      </c>
    </row>
    <row r="28" spans="1:17" ht="20.100000000000001" customHeight="1" x14ac:dyDescent="0.25">
      <c r="A28" s="13" t="s">
        <v>4</v>
      </c>
      <c r="C28" s="24">
        <v>36626.83</v>
      </c>
      <c r="D28" s="160">
        <v>27163.780000000006</v>
      </c>
      <c r="E28" s="258">
        <f>C28/$C$40</f>
        <v>0.24253311777382608</v>
      </c>
      <c r="F28" s="259">
        <f>D28/$D$40</f>
        <v>0.19974419241483601</v>
      </c>
      <c r="G28" s="337">
        <f>(D28-C28)/C28</f>
        <v>-0.25836388243263192</v>
      </c>
      <c r="I28" s="24">
        <v>8922.131999999996</v>
      </c>
      <c r="J28" s="160">
        <v>7811.398000000001</v>
      </c>
      <c r="K28" s="258">
        <f>I28/$I$40</f>
        <v>0.21661882201795529</v>
      </c>
      <c r="L28" s="259">
        <f>J28/$J$40</f>
        <v>0.20133046600022317</v>
      </c>
      <c r="M28" s="337">
        <f>(J28-I28)/I28</f>
        <v>-0.12449199361766845</v>
      </c>
      <c r="O28" s="39">
        <f t="shared" si="14"/>
        <v>2.4359552819613368</v>
      </c>
      <c r="P28" s="163">
        <f t="shared" si="15"/>
        <v>2.8756667886428171</v>
      </c>
      <c r="Q28" s="337">
        <f t="shared" si="16"/>
        <v>0.18050885824449192</v>
      </c>
    </row>
    <row r="29" spans="1:17" ht="20.100000000000001" customHeight="1" x14ac:dyDescent="0.25">
      <c r="A29" s="13" t="s">
        <v>5</v>
      </c>
      <c r="C29" s="24">
        <v>21826.509999999995</v>
      </c>
      <c r="D29" s="160">
        <v>25978.53999999999</v>
      </c>
      <c r="E29" s="258">
        <f>C29/$C$40</f>
        <v>0.14452933875035298</v>
      </c>
      <c r="F29" s="259">
        <f>D29/$D$40</f>
        <v>0.1910287335715615</v>
      </c>
      <c r="G29" s="337">
        <f t="shared" ref="G29:G40" si="17">(D29-C29)/C29</f>
        <v>0.19022876309588643</v>
      </c>
      <c r="I29" s="24">
        <v>5377.045000000001</v>
      </c>
      <c r="J29" s="160">
        <v>6192.1219999999976</v>
      </c>
      <c r="K29" s="258">
        <f t="shared" ref="K29:K39" si="18">I29/$I$40</f>
        <v>0.13054829875163662</v>
      </c>
      <c r="L29" s="259">
        <f t="shared" ref="L29:L39" si="19">J29/$J$40</f>
        <v>0.15959535127901986</v>
      </c>
      <c r="M29" s="337">
        <f t="shared" ref="M29:M40" si="20">(J29-I29)/I29</f>
        <v>0.15158455992092246</v>
      </c>
      <c r="O29" s="39">
        <f t="shared" ref="O29:P40" si="21">(I29/C29)*10</f>
        <v>2.4635386051182722</v>
      </c>
      <c r="P29" s="163">
        <f t="shared" si="21"/>
        <v>2.3835527323706414</v>
      </c>
      <c r="Q29" s="337">
        <f t="shared" ref="Q29:Q38" si="22">(P29-O29)/O29</f>
        <v>-3.2467878758405233E-2</v>
      </c>
    </row>
    <row r="30" spans="1:17" ht="20.100000000000001" customHeight="1" x14ac:dyDescent="0.25">
      <c r="A30" s="28" t="s">
        <v>39</v>
      </c>
      <c r="B30" s="20"/>
      <c r="C30" s="92">
        <f>C31+C32</f>
        <v>49271.029999999984</v>
      </c>
      <c r="D30" s="338">
        <f>D31+D32</f>
        <v>35914.430000000008</v>
      </c>
      <c r="E30" s="260">
        <f>C30/$C$40</f>
        <v>0.32625964414140435</v>
      </c>
      <c r="F30" s="261">
        <f>D30/$D$40</f>
        <v>0.26409059476954821</v>
      </c>
      <c r="G30" s="339">
        <f>(D30-C30)/C30</f>
        <v>-0.27108424565104444</v>
      </c>
      <c r="I30" s="92">
        <f>I31+I32</f>
        <v>8598.3909999999996</v>
      </c>
      <c r="J30" s="338">
        <f>J31+J32</f>
        <v>5190.7080000000014</v>
      </c>
      <c r="K30" s="260">
        <f t="shared" si="18"/>
        <v>0.20875877309030952</v>
      </c>
      <c r="L30" s="261">
        <f t="shared" si="19"/>
        <v>0.13378497171838979</v>
      </c>
      <c r="M30" s="339">
        <f t="shared" si="20"/>
        <v>-0.39631635732778359</v>
      </c>
      <c r="O30" s="342">
        <f t="shared" si="21"/>
        <v>1.7451210173605061</v>
      </c>
      <c r="P30" s="343">
        <f t="shared" si="21"/>
        <v>1.4452987281156906</v>
      </c>
      <c r="Q30" s="339">
        <f t="shared" si="22"/>
        <v>-0.17180601589355471</v>
      </c>
    </row>
    <row r="31" spans="1:17" ht="20.100000000000001" customHeight="1" x14ac:dyDescent="0.25">
      <c r="A31" s="13"/>
      <c r="B31" t="s">
        <v>6</v>
      </c>
      <c r="C31" s="36">
        <v>45512.499999999985</v>
      </c>
      <c r="D31" s="161">
        <v>33518.670000000006</v>
      </c>
      <c r="E31" s="258">
        <f t="shared" ref="E31:E38" si="23">C31/$C$40</f>
        <v>0.30137165904560276</v>
      </c>
      <c r="F31" s="259">
        <f t="shared" ref="F31:F38" si="24">D31/$D$40</f>
        <v>0.24647378494338384</v>
      </c>
      <c r="G31" s="337">
        <f>(D31-C31)/C31</f>
        <v>-0.26352826146662967</v>
      </c>
      <c r="I31" s="36">
        <v>8033.884</v>
      </c>
      <c r="J31" s="161">
        <v>4767.170000000001</v>
      </c>
      <c r="K31" s="258">
        <f>I31/$I$40</f>
        <v>0.19505321018663471</v>
      </c>
      <c r="L31" s="259">
        <f>J31/$J$40</f>
        <v>0.12286873074477628</v>
      </c>
      <c r="M31" s="337">
        <f>(J31-I31)/I31</f>
        <v>-0.40661702359655666</v>
      </c>
      <c r="O31" s="39">
        <f t="shared" si="21"/>
        <v>1.7652038450975014</v>
      </c>
      <c r="P31" s="163">
        <f t="shared" si="21"/>
        <v>1.422243185663393</v>
      </c>
      <c r="Q31" s="337">
        <f t="shared" si="22"/>
        <v>-0.19428954927025149</v>
      </c>
    </row>
    <row r="32" spans="1:17" ht="20.100000000000001" customHeight="1" x14ac:dyDescent="0.25">
      <c r="A32" s="13"/>
      <c r="B32" t="s">
        <v>40</v>
      </c>
      <c r="C32" s="36">
        <v>3758.53</v>
      </c>
      <c r="D32" s="161">
        <v>2395.7600000000002</v>
      </c>
      <c r="E32" s="262">
        <f t="shared" si="23"/>
        <v>2.488798509580159E-2</v>
      </c>
      <c r="F32" s="263">
        <f t="shared" si="24"/>
        <v>1.7616809826164381E-2</v>
      </c>
      <c r="G32" s="337">
        <f>(D32-C32)/C32</f>
        <v>-0.36258058336636928</v>
      </c>
      <c r="I32" s="36">
        <v>564.50700000000006</v>
      </c>
      <c r="J32" s="161">
        <v>423.53800000000012</v>
      </c>
      <c r="K32" s="262">
        <f>I32/$I$40</f>
        <v>1.3705562903674813E-2</v>
      </c>
      <c r="L32" s="263">
        <f>J32/$J$40</f>
        <v>1.0916240973613498E-2</v>
      </c>
      <c r="M32" s="337">
        <f>(J32-I32)/I32</f>
        <v>-0.24972055262379372</v>
      </c>
      <c r="O32" s="39">
        <f t="shared" si="21"/>
        <v>1.5019355971616564</v>
      </c>
      <c r="P32" s="163">
        <f t="shared" si="21"/>
        <v>1.7678648946472104</v>
      </c>
      <c r="Q32" s="337">
        <f t="shared" si="22"/>
        <v>0.17705772337249662</v>
      </c>
    </row>
    <row r="33" spans="1:19" ht="20.100000000000001" customHeight="1" x14ac:dyDescent="0.25">
      <c r="A33" s="28" t="s">
        <v>135</v>
      </c>
      <c r="B33" s="20"/>
      <c r="C33" s="92">
        <f>SUM(C34:C36)</f>
        <v>41177.320000000007</v>
      </c>
      <c r="D33" s="338">
        <f>SUM(D34:D36)</f>
        <v>44912.74</v>
      </c>
      <c r="E33" s="260">
        <f t="shared" si="23"/>
        <v>0.27266525116070722</v>
      </c>
      <c r="F33" s="261">
        <f t="shared" si="24"/>
        <v>0.33025812241291524</v>
      </c>
      <c r="G33" s="339">
        <f t="shared" si="17"/>
        <v>9.0715471526558566E-2</v>
      </c>
      <c r="I33" s="92">
        <f>SUM(I34:I36)</f>
        <v>17301.756000000001</v>
      </c>
      <c r="J33" s="338">
        <f>SUM(J34:J36)</f>
        <v>18986.411000000004</v>
      </c>
      <c r="K33" s="260">
        <f t="shared" si="18"/>
        <v>0.42006619085685937</v>
      </c>
      <c r="L33" s="261">
        <f t="shared" si="19"/>
        <v>0.4893545271028007</v>
      </c>
      <c r="M33" s="339">
        <f t="shared" si="20"/>
        <v>9.7369018497313359E-2</v>
      </c>
      <c r="O33" s="342">
        <f t="shared" si="21"/>
        <v>4.2017683520928504</v>
      </c>
      <c r="P33" s="343">
        <f t="shared" si="21"/>
        <v>4.2273998424500494</v>
      </c>
      <c r="Q33" s="339">
        <f t="shared" si="22"/>
        <v>6.1001674079515329E-3</v>
      </c>
    </row>
    <row r="34" spans="1:19" ht="20.100000000000001" customHeight="1" x14ac:dyDescent="0.25">
      <c r="A34" s="13"/>
      <c r="B34" s="8" t="s">
        <v>7</v>
      </c>
      <c r="C34" s="36">
        <v>39447.58</v>
      </c>
      <c r="D34" s="161">
        <v>42718.54</v>
      </c>
      <c r="E34" s="258">
        <f t="shared" si="23"/>
        <v>0.26121137335752032</v>
      </c>
      <c r="F34" s="259">
        <f t="shared" si="24"/>
        <v>0.31412344944042642</v>
      </c>
      <c r="G34" s="337">
        <f t="shared" si="17"/>
        <v>8.2919154989989224E-2</v>
      </c>
      <c r="I34" s="36">
        <v>16671.074000000001</v>
      </c>
      <c r="J34" s="161">
        <v>18116.088000000003</v>
      </c>
      <c r="K34" s="258">
        <f t="shared" si="18"/>
        <v>0.40475397714965033</v>
      </c>
      <c r="L34" s="259">
        <f t="shared" si="19"/>
        <v>0.46692287848360192</v>
      </c>
      <c r="M34" s="337">
        <f t="shared" si="20"/>
        <v>8.6677918891128594E-2</v>
      </c>
      <c r="O34" s="39">
        <f t="shared" si="21"/>
        <v>4.22613351693564</v>
      </c>
      <c r="P34" s="163">
        <f t="shared" si="21"/>
        <v>4.2408022371551093</v>
      </c>
      <c r="Q34" s="337">
        <f t="shared" si="22"/>
        <v>3.4709552267306399E-3</v>
      </c>
    </row>
    <row r="35" spans="1:19" ht="20.100000000000001" customHeight="1" x14ac:dyDescent="0.25">
      <c r="A35" s="13"/>
      <c r="B35" s="8" t="s">
        <v>8</v>
      </c>
      <c r="C35" s="36">
        <v>1135.73</v>
      </c>
      <c r="D35" s="161">
        <v>1188.1699999999998</v>
      </c>
      <c r="E35" s="258">
        <f t="shared" si="23"/>
        <v>7.520501715525681E-3</v>
      </c>
      <c r="F35" s="259">
        <f t="shared" si="24"/>
        <v>8.7370040952156006E-3</v>
      </c>
      <c r="G35" s="337">
        <f t="shared" si="17"/>
        <v>4.6172946034708798E-2</v>
      </c>
      <c r="I35" s="36">
        <v>473.90600000000001</v>
      </c>
      <c r="J35" s="161">
        <v>656.45699999999999</v>
      </c>
      <c r="K35" s="258">
        <f t="shared" si="18"/>
        <v>1.1505877683410329E-2</v>
      </c>
      <c r="L35" s="259">
        <f t="shared" si="19"/>
        <v>1.6919480190243599E-2</v>
      </c>
      <c r="M35" s="337">
        <f t="shared" si="20"/>
        <v>0.38520508286453431</v>
      </c>
      <c r="O35" s="39">
        <f t="shared" si="21"/>
        <v>4.1726994972396607</v>
      </c>
      <c r="P35" s="163">
        <f t="shared" si="21"/>
        <v>5.5249417170943556</v>
      </c>
      <c r="Q35" s="337">
        <f t="shared" si="22"/>
        <v>0.32406892007182281</v>
      </c>
    </row>
    <row r="36" spans="1:19" ht="20.100000000000001" customHeight="1" x14ac:dyDescent="0.25">
      <c r="A36" s="37"/>
      <c r="B36" s="38" t="s">
        <v>9</v>
      </c>
      <c r="C36" s="344">
        <v>594.0100000000001</v>
      </c>
      <c r="D36" s="345">
        <v>1006.03</v>
      </c>
      <c r="E36" s="262">
        <f t="shared" si="23"/>
        <v>3.933376087661161E-3</v>
      </c>
      <c r="F36" s="263">
        <f t="shared" si="24"/>
        <v>7.397668877273245E-3</v>
      </c>
      <c r="G36" s="337">
        <f t="shared" si="17"/>
        <v>0.69362468645308972</v>
      </c>
      <c r="I36" s="344">
        <v>156.77599999999998</v>
      </c>
      <c r="J36" s="345">
        <v>213.86600000000001</v>
      </c>
      <c r="K36" s="262">
        <f t="shared" si="18"/>
        <v>3.8063360237986809E-3</v>
      </c>
      <c r="L36" s="263">
        <f t="shared" si="19"/>
        <v>5.5121684289551913E-3</v>
      </c>
      <c r="M36" s="337">
        <f t="shared" si="20"/>
        <v>0.36415012501913585</v>
      </c>
      <c r="O36" s="39">
        <f t="shared" si="21"/>
        <v>2.6392821669668853</v>
      </c>
      <c r="P36" s="163">
        <f t="shared" si="21"/>
        <v>2.1258411776984785</v>
      </c>
      <c r="Q36" s="337">
        <f t="shared" si="22"/>
        <v>-0.1945381193775364</v>
      </c>
    </row>
    <row r="37" spans="1:19" ht="20.100000000000001" customHeight="1" x14ac:dyDescent="0.25">
      <c r="A37" s="13" t="s">
        <v>136</v>
      </c>
      <c r="B37" s="8"/>
      <c r="C37" s="24">
        <v>256.56</v>
      </c>
      <c r="D37" s="160">
        <v>250.1</v>
      </c>
      <c r="E37" s="258">
        <f t="shared" si="23"/>
        <v>1.698872020757811E-3</v>
      </c>
      <c r="F37" s="259">
        <f t="shared" si="24"/>
        <v>1.8390674097253945E-3</v>
      </c>
      <c r="G37" s="346">
        <f>(D37-C37)/C37</f>
        <v>-2.5179295291549764E-2</v>
      </c>
      <c r="I37" s="24">
        <v>58.669000000000004</v>
      </c>
      <c r="J37" s="160">
        <v>57.222000000000001</v>
      </c>
      <c r="K37" s="258">
        <f>I37/$I$40</f>
        <v>1.4244139930872381E-3</v>
      </c>
      <c r="L37" s="259">
        <f>J37/$J$40</f>
        <v>1.4748361209433662E-3</v>
      </c>
      <c r="M37" s="346">
        <f>(J37-I37)/I37</f>
        <v>-2.4663791781008755E-2</v>
      </c>
      <c r="O37" s="347">
        <f t="shared" si="21"/>
        <v>2.2867555347676958</v>
      </c>
      <c r="P37" s="348">
        <f t="shared" si="21"/>
        <v>2.2879648140743702</v>
      </c>
      <c r="Q37" s="346">
        <f t="shared" si="22"/>
        <v>5.2881879513951545E-4</v>
      </c>
    </row>
    <row r="38" spans="1:19" ht="20.100000000000001" customHeight="1" x14ac:dyDescent="0.25">
      <c r="A38" s="13" t="s">
        <v>10</v>
      </c>
      <c r="C38" s="24">
        <v>768.08999999999992</v>
      </c>
      <c r="D38" s="160">
        <v>368.24999999999994</v>
      </c>
      <c r="E38" s="258">
        <f t="shared" si="23"/>
        <v>5.0860875055498403E-3</v>
      </c>
      <c r="F38" s="259">
        <f t="shared" si="24"/>
        <v>2.7078631492657994E-3</v>
      </c>
      <c r="G38" s="337">
        <f t="shared" si="17"/>
        <v>-0.52056399640667117</v>
      </c>
      <c r="I38" s="24">
        <v>682.67</v>
      </c>
      <c r="J38" s="160">
        <v>240.32300000000001</v>
      </c>
      <c r="K38" s="258">
        <f t="shared" si="18"/>
        <v>1.6574420914978349E-2</v>
      </c>
      <c r="L38" s="259">
        <f t="shared" si="19"/>
        <v>6.1940694329711051E-3</v>
      </c>
      <c r="M38" s="337">
        <f t="shared" si="20"/>
        <v>-0.64796607438440246</v>
      </c>
      <c r="O38" s="39">
        <f t="shared" si="21"/>
        <v>8.8878907419703417</v>
      </c>
      <c r="P38" s="163">
        <f t="shared" si="21"/>
        <v>6.5260828241683653</v>
      </c>
      <c r="Q38" s="337">
        <f t="shared" si="22"/>
        <v>-0.26573323034328739</v>
      </c>
    </row>
    <row r="39" spans="1:19" ht="20.100000000000001" customHeight="1" thickBot="1" x14ac:dyDescent="0.3">
      <c r="A39" s="13" t="s">
        <v>11</v>
      </c>
      <c r="B39" s="15"/>
      <c r="C39" s="26">
        <v>1091.5100000000002</v>
      </c>
      <c r="D39" s="162">
        <v>1405.0000000000002</v>
      </c>
      <c r="E39" s="264">
        <f>C39/$C$40</f>
        <v>7.2276886474016162E-3</v>
      </c>
      <c r="F39" s="265">
        <f>D39/$D$40</f>
        <v>1.0331426272147859E-2</v>
      </c>
      <c r="G39" s="349">
        <f t="shared" si="17"/>
        <v>0.28720762979725328</v>
      </c>
      <c r="I39" s="26">
        <v>247.50299999999993</v>
      </c>
      <c r="J39" s="162">
        <v>320.70299999999986</v>
      </c>
      <c r="K39" s="264">
        <f t="shared" si="18"/>
        <v>6.0090803751737818E-3</v>
      </c>
      <c r="L39" s="265">
        <f t="shared" si="19"/>
        <v>8.265778345652024E-3</v>
      </c>
      <c r="M39" s="349">
        <f t="shared" si="20"/>
        <v>0.29575399086071663</v>
      </c>
      <c r="O39" s="350">
        <f t="shared" si="21"/>
        <v>2.2675284697345868</v>
      </c>
      <c r="P39" s="351">
        <f t="shared" si="21"/>
        <v>2.2825836298932369</v>
      </c>
      <c r="Q39" s="349">
        <f>(P39-O39)/O39</f>
        <v>6.6394580529400629E-3</v>
      </c>
    </row>
    <row r="40" spans="1:19" ht="26.25" customHeight="1" thickBot="1" x14ac:dyDescent="0.3">
      <c r="A40" s="17" t="s">
        <v>12</v>
      </c>
      <c r="B40" s="59"/>
      <c r="C40" s="352">
        <f>C28+C29+C30+C33+C37+C38+C39</f>
        <v>151017.85</v>
      </c>
      <c r="D40" s="353">
        <f>D28+D29+D30+D33+D37+D38+D39</f>
        <v>135992.84</v>
      </c>
      <c r="E40" s="266">
        <f>C40/$C$40</f>
        <v>1</v>
      </c>
      <c r="F40" s="267">
        <f>D40/$D$40</f>
        <v>1</v>
      </c>
      <c r="G40" s="349">
        <f t="shared" si="17"/>
        <v>-9.9491616388393878E-2</v>
      </c>
      <c r="H40" s="2"/>
      <c r="I40" s="352">
        <f>I28+I29+I30+I33+I37+I38+I39</f>
        <v>41188.16599999999</v>
      </c>
      <c r="J40" s="353">
        <f>J28+J29+J30+J33+J37+J38+J39</f>
        <v>38798.887000000002</v>
      </c>
      <c r="K40" s="266">
        <f>K28+K29+K30+K33+K37+K38+K39</f>
        <v>1.0000000000000002</v>
      </c>
      <c r="L40" s="267">
        <f>L28+L29+L30+L33+L37+L38+L39</f>
        <v>0.99999999999999989</v>
      </c>
      <c r="M40" s="349">
        <f t="shared" si="20"/>
        <v>-5.8008870800413601E-2</v>
      </c>
      <c r="N40" s="2"/>
      <c r="O40" s="29">
        <f t="shared" si="21"/>
        <v>2.7273707048537634</v>
      </c>
      <c r="P40" s="354">
        <f t="shared" si="21"/>
        <v>2.8530095407964131</v>
      </c>
      <c r="Q40" s="349">
        <f>(P40-O40)/O40</f>
        <v>4.6065918255650623E-2</v>
      </c>
    </row>
    <row r="42" spans="1:19" x14ac:dyDescent="0.25">
      <c r="A42" s="2"/>
      <c r="C42" s="137"/>
    </row>
    <row r="43" spans="1:19" ht="8.25" customHeight="1" thickBot="1" x14ac:dyDescent="0.3"/>
    <row r="44" spans="1:19" ht="15" customHeight="1" x14ac:dyDescent="0.25">
      <c r="A44" s="436" t="s">
        <v>15</v>
      </c>
      <c r="B44" s="450"/>
      <c r="C44" s="453" t="s">
        <v>1</v>
      </c>
      <c r="D44" s="454"/>
      <c r="E44" s="449" t="s">
        <v>105</v>
      </c>
      <c r="F44" s="449"/>
      <c r="G44" s="148" t="s">
        <v>0</v>
      </c>
      <c r="I44" s="455">
        <v>1000</v>
      </c>
      <c r="J44" s="454"/>
      <c r="K44" s="449" t="s">
        <v>105</v>
      </c>
      <c r="L44" s="449"/>
      <c r="M44" s="148" t="s">
        <v>0</v>
      </c>
      <c r="O44" s="461" t="s">
        <v>22</v>
      </c>
      <c r="P44" s="449"/>
      <c r="Q44" s="148" t="s">
        <v>0</v>
      </c>
    </row>
    <row r="45" spans="1:19" ht="15" customHeight="1" x14ac:dyDescent="0.25">
      <c r="A45" s="451"/>
      <c r="B45" s="462"/>
      <c r="C45" s="456" t="str">
        <f>C5</f>
        <v>mar</v>
      </c>
      <c r="D45" s="457"/>
      <c r="E45" s="458" t="str">
        <f>C45</f>
        <v>mar</v>
      </c>
      <c r="F45" s="458"/>
      <c r="G45" s="149" t="str">
        <f>G5</f>
        <v>2022 /2021</v>
      </c>
      <c r="I45" s="459" t="str">
        <f>C5</f>
        <v>mar</v>
      </c>
      <c r="J45" s="457"/>
      <c r="K45" s="458" t="str">
        <f>I45</f>
        <v>mar</v>
      </c>
      <c r="L45" s="458"/>
      <c r="M45" s="149" t="str">
        <f>G45</f>
        <v>2022 /2021</v>
      </c>
      <c r="O45" s="459" t="str">
        <f>C5</f>
        <v>mar</v>
      </c>
      <c r="P45" s="457"/>
      <c r="Q45" s="149" t="str">
        <f>Q25</f>
        <v>2022 /2021</v>
      </c>
    </row>
    <row r="46" spans="1:19" ht="15.75" customHeight="1" x14ac:dyDescent="0.25">
      <c r="A46" s="451"/>
      <c r="B46" s="462"/>
      <c r="C46" s="159">
        <f>C6</f>
        <v>2021</v>
      </c>
      <c r="D46" s="157">
        <f>D6</f>
        <v>2022</v>
      </c>
      <c r="E46" s="336">
        <f>C46</f>
        <v>2021</v>
      </c>
      <c r="F46" s="157">
        <f>D46</f>
        <v>2022</v>
      </c>
      <c r="G46" s="149" t="str">
        <f>G26</f>
        <v>HL</v>
      </c>
      <c r="I46" s="335">
        <f>C6</f>
        <v>2021</v>
      </c>
      <c r="J46" s="158">
        <f>D6</f>
        <v>2022</v>
      </c>
      <c r="K46" s="336">
        <f>I46</f>
        <v>2021</v>
      </c>
      <c r="L46" s="157">
        <f>J46</f>
        <v>2022</v>
      </c>
      <c r="M46" s="322">
        <f>M26</f>
        <v>1000</v>
      </c>
      <c r="O46" s="335">
        <f>O26</f>
        <v>2021</v>
      </c>
      <c r="P46" s="158">
        <f>P26</f>
        <v>2022</v>
      </c>
      <c r="Q46" s="149"/>
    </row>
    <row r="47" spans="1:19" s="375" customFormat="1" ht="19.5" customHeight="1" x14ac:dyDescent="0.25">
      <c r="A47" s="28" t="s">
        <v>117</v>
      </c>
      <c r="B47" s="20"/>
      <c r="C47" s="92">
        <f>C48+C49</f>
        <v>80781.000000000029</v>
      </c>
      <c r="D47" s="338">
        <f>D48+D49</f>
        <v>75089.839999999967</v>
      </c>
      <c r="E47" s="260">
        <f>C47/$C$60</f>
        <v>0.50328066022527751</v>
      </c>
      <c r="F47" s="261">
        <f>D47/$D$60</f>
        <v>0.51796069974301251</v>
      </c>
      <c r="G47" s="339">
        <f>(D47-C47)/C47</f>
        <v>-7.0451715131034029E-2</v>
      </c>
      <c r="H47"/>
      <c r="I47" s="92">
        <f>I48+I49</f>
        <v>25421.049000000017</v>
      </c>
      <c r="J47" s="338">
        <f>J48+J49</f>
        <v>24626.487999999998</v>
      </c>
      <c r="K47" s="260">
        <f>I47/$I$60</f>
        <v>0.55807055266199235</v>
      </c>
      <c r="L47" s="261">
        <f>J47/$J$60</f>
        <v>0.59436352484616439</v>
      </c>
      <c r="M47" s="339">
        <f>(J47-I47)/I47</f>
        <v>-3.1256027239474626E-2</v>
      </c>
      <c r="N47"/>
      <c r="O47" s="342">
        <f t="shared" ref="O47" si="25">(I47/C47)*10</f>
        <v>3.1469094217699718</v>
      </c>
      <c r="P47" s="343">
        <f t="shared" ref="P47" si="26">(J47/D47)*10</f>
        <v>3.2796032059730065</v>
      </c>
      <c r="Q47" s="339">
        <f>(P47-O47)/O47</f>
        <v>4.2166381811015514E-2</v>
      </c>
      <c r="R47" s="378"/>
      <c r="S47" s="378"/>
    </row>
    <row r="48" spans="1:19" ht="20.100000000000001" customHeight="1" x14ac:dyDescent="0.25">
      <c r="A48" s="13" t="s">
        <v>4</v>
      </c>
      <c r="C48" s="24">
        <v>39206.450000000012</v>
      </c>
      <c r="D48" s="160">
        <v>35148.579999999987</v>
      </c>
      <c r="E48" s="258">
        <f>C48/$C$60</f>
        <v>0.24426347830664796</v>
      </c>
      <c r="F48" s="259">
        <f>D48/$D$60</f>
        <v>0.24245068429727984</v>
      </c>
      <c r="G48" s="337">
        <f>(D48-C48)/C48</f>
        <v>-0.1035000618520683</v>
      </c>
      <c r="I48" s="24">
        <v>14535.113000000012</v>
      </c>
      <c r="J48" s="160">
        <v>14274.568999999996</v>
      </c>
      <c r="K48" s="258">
        <f>I48/$I$60</f>
        <v>0.31909063016693412</v>
      </c>
      <c r="L48" s="259">
        <f>J48/$J$60</f>
        <v>0.34451859909946503</v>
      </c>
      <c r="M48" s="337">
        <f>(J48-I48)/I48</f>
        <v>-1.7925144441602623E-2</v>
      </c>
      <c r="O48" s="39">
        <f t="shared" ref="O48:P60" si="27">(I48/C48)*10</f>
        <v>3.7073269831877171</v>
      </c>
      <c r="P48" s="163">
        <f t="shared" si="27"/>
        <v>4.0612078780992009</v>
      </c>
      <c r="Q48" s="337">
        <f>(P48-O48)/O48</f>
        <v>9.5454459915807574E-2</v>
      </c>
    </row>
    <row r="49" spans="1:1023 1025:2047 2049:3071 3073:4095 4097:5119 5121:6143 6145:7167 7169:8191 8193:9215 9217:10239 10241:11263 11265:12287 12289:13311 13313:14335 14337:15359 15361:16383" ht="20.100000000000001" customHeight="1" x14ac:dyDescent="0.25">
      <c r="A49" s="13" t="s">
        <v>5</v>
      </c>
      <c r="C49" s="24">
        <v>41574.550000000017</v>
      </c>
      <c r="D49" s="160">
        <v>39941.25999999998</v>
      </c>
      <c r="E49" s="258">
        <f>C49/$C$60</f>
        <v>0.25901718191862949</v>
      </c>
      <c r="F49" s="259">
        <f>D49/$D$60</f>
        <v>0.27551001544573267</v>
      </c>
      <c r="G49" s="337">
        <f>(D49-C49)/C49</f>
        <v>-3.92858130755483E-2</v>
      </c>
      <c r="I49" s="24">
        <v>10885.936000000005</v>
      </c>
      <c r="J49" s="160">
        <v>10351.919</v>
      </c>
      <c r="K49" s="258">
        <f>I49/$I$60</f>
        <v>0.23897992249505823</v>
      </c>
      <c r="L49" s="259">
        <f>J49/$J$60</f>
        <v>0.24984492574669934</v>
      </c>
      <c r="M49" s="337">
        <f>(J49-I49)/I49</f>
        <v>-4.9055680650704273E-2</v>
      </c>
      <c r="O49" s="39">
        <f t="shared" si="27"/>
        <v>2.6184134284075231</v>
      </c>
      <c r="P49" s="163">
        <f t="shared" si="27"/>
        <v>2.5917857874288401</v>
      </c>
      <c r="Q49" s="337">
        <f>(P49-O49)/O49</f>
        <v>-1.0169379934351115E-2</v>
      </c>
    </row>
    <row r="50" spans="1:1023 1025:2047 2049:3071 3073:4095 4097:5119 5121:6143 6145:7167 7169:8191 8193:9215 9217:10239 10241:11263 11265:12287 12289:13311 13313:14335 14337:15359 15361:16383" ht="20.100000000000001" customHeight="1" x14ac:dyDescent="0.25">
      <c r="A50" s="28" t="s">
        <v>39</v>
      </c>
      <c r="B50" s="20"/>
      <c r="C50" s="92">
        <f>C51+C52</f>
        <v>62839.040000000023</v>
      </c>
      <c r="D50" s="338">
        <f>D51+D52</f>
        <v>57217.09</v>
      </c>
      <c r="E50" s="260">
        <f>C50/$C$60</f>
        <v>0.39149891111923124</v>
      </c>
      <c r="F50" s="261">
        <f>D50/$D$60</f>
        <v>0.39467661635261087</v>
      </c>
      <c r="G50" s="339">
        <f>(D50-C50)/C50</f>
        <v>-8.9465879809749224E-2</v>
      </c>
      <c r="I50" s="92">
        <f>I51+I52</f>
        <v>7767.5699999999979</v>
      </c>
      <c r="J50" s="338">
        <f>J51+J52</f>
        <v>7316.1359999999977</v>
      </c>
      <c r="K50" s="260">
        <f>I50/$I$60</f>
        <v>0.17052215597950768</v>
      </c>
      <c r="L50" s="261">
        <f>J50/$J$60</f>
        <v>0.17657590401091366</v>
      </c>
      <c r="M50" s="339">
        <f>(J50-I50)/I50</f>
        <v>-5.811778973346881E-2</v>
      </c>
      <c r="O50" s="342">
        <f t="shared" si="27"/>
        <v>1.2361057711893744</v>
      </c>
      <c r="P50" s="343">
        <f t="shared" si="27"/>
        <v>1.2786627212254236</v>
      </c>
      <c r="Q50" s="339">
        <f>(P50-O50)/O50</f>
        <v>3.4428243139016441E-2</v>
      </c>
    </row>
    <row r="51" spans="1:1023 1025:2047 2049:3071 3073:4095 4097:5119 5121:6143 6145:7167 7169:8191 8193:9215 9217:10239 10241:11263 11265:12287 12289:13311 13313:14335 14337:15359 15361:16383" ht="20.100000000000001" customHeight="1" x14ac:dyDescent="0.25">
      <c r="A51" s="13"/>
      <c r="B51" t="s">
        <v>6</v>
      </c>
      <c r="C51" s="36">
        <v>60912.840000000026</v>
      </c>
      <c r="D51" s="161">
        <v>55679.81</v>
      </c>
      <c r="E51" s="258">
        <f t="shared" ref="E51:E57" si="28">C51/$C$60</f>
        <v>0.37949832672777872</v>
      </c>
      <c r="F51" s="259">
        <f t="shared" ref="F51:F57" si="29">D51/$D$60</f>
        <v>0.38407264350487358</v>
      </c>
      <c r="G51" s="337">
        <f t="shared" ref="G51:G59" si="30">(D51-C51)/C51</f>
        <v>-8.5910129949613667E-2</v>
      </c>
      <c r="I51" s="36">
        <v>7317.1199999999981</v>
      </c>
      <c r="J51" s="161">
        <v>6992.306999999998</v>
      </c>
      <c r="K51" s="258">
        <f t="shared" ref="K51:K58" si="31">I51/$I$60</f>
        <v>0.16063338701302662</v>
      </c>
      <c r="L51" s="259">
        <f t="shared" ref="L51:L58" si="32">J51/$J$60</f>
        <v>0.16876024853103327</v>
      </c>
      <c r="M51" s="337">
        <f t="shared" ref="M51:M58" si="33">(J51-I51)/I51</f>
        <v>-4.4390825898714271E-2</v>
      </c>
      <c r="O51" s="39">
        <f t="shared" si="27"/>
        <v>1.2012442696810712</v>
      </c>
      <c r="P51" s="163">
        <f t="shared" si="27"/>
        <v>1.2558065481904479</v>
      </c>
      <c r="Q51" s="337">
        <f t="shared" ref="Q51:Q58" si="34">(P51-O51)/O51</f>
        <v>4.5421468294589977E-2</v>
      </c>
    </row>
    <row r="52" spans="1:1023 1025:2047 2049:3071 3073:4095 4097:5119 5121:6143 6145:7167 7169:8191 8193:9215 9217:10239 10241:11263 11265:12287 12289:13311 13313:14335 14337:15359 15361:16383" ht="20.100000000000001" customHeight="1" x14ac:dyDescent="0.25">
      <c r="A52" s="13"/>
      <c r="B52" t="s">
        <v>40</v>
      </c>
      <c r="C52" s="36">
        <v>1926.2</v>
      </c>
      <c r="D52" s="161">
        <v>1537.2799999999995</v>
      </c>
      <c r="E52" s="262">
        <f t="shared" si="28"/>
        <v>1.2000584391452558E-2</v>
      </c>
      <c r="F52" s="263">
        <f t="shared" si="29"/>
        <v>1.0603972847737302E-2</v>
      </c>
      <c r="G52" s="337">
        <f t="shared" si="30"/>
        <v>-0.20191049735230013</v>
      </c>
      <c r="I52" s="36">
        <v>450.44999999999987</v>
      </c>
      <c r="J52" s="161">
        <v>323.82900000000001</v>
      </c>
      <c r="K52" s="262">
        <f t="shared" si="31"/>
        <v>9.8887689664810541E-3</v>
      </c>
      <c r="L52" s="263">
        <f t="shared" si="32"/>
        <v>7.8156554798803866E-3</v>
      </c>
      <c r="M52" s="337">
        <f t="shared" si="33"/>
        <v>-0.2810989010989009</v>
      </c>
      <c r="O52" s="39">
        <f t="shared" si="27"/>
        <v>2.3385422074550921</v>
      </c>
      <c r="P52" s="163">
        <f t="shared" si="27"/>
        <v>2.1065062968359709</v>
      </c>
      <c r="Q52" s="337">
        <f t="shared" si="34"/>
        <v>-9.9222459992130405E-2</v>
      </c>
    </row>
    <row r="53" spans="1:1023 1025:2047 2049:3071 3073:4095 4097:5119 5121:6143 6145:7167 7169:8191 8193:9215 9217:10239 10241:11263 11265:12287 12289:13311 13313:14335 14337:15359 15361:16383" ht="20.100000000000001" customHeight="1" x14ac:dyDescent="0.25">
      <c r="A53" s="28" t="s">
        <v>135</v>
      </c>
      <c r="B53" s="20"/>
      <c r="C53" s="92">
        <f>SUM(C54:C56)</f>
        <v>14953.619999999999</v>
      </c>
      <c r="D53" s="338">
        <f>SUM(D54:D56)</f>
        <v>9736.7000000000007</v>
      </c>
      <c r="E53" s="260">
        <f t="shared" si="28"/>
        <v>9.3163834891347108E-2</v>
      </c>
      <c r="F53" s="261">
        <f t="shared" si="29"/>
        <v>6.7162587444423799E-2</v>
      </c>
      <c r="G53" s="339">
        <f t="shared" si="30"/>
        <v>-0.34887338316742023</v>
      </c>
      <c r="I53" s="92">
        <f>SUM(I54:I56)</f>
        <v>11299.276999999998</v>
      </c>
      <c r="J53" s="338">
        <f>SUM(J54:J56)</f>
        <v>8252.0570000000007</v>
      </c>
      <c r="K53" s="260">
        <f t="shared" si="31"/>
        <v>0.24805403427966069</v>
      </c>
      <c r="L53" s="261">
        <f t="shared" si="32"/>
        <v>0.19916448036567236</v>
      </c>
      <c r="M53" s="339">
        <f t="shared" si="33"/>
        <v>-0.26968274164798312</v>
      </c>
      <c r="O53" s="342">
        <f t="shared" si="27"/>
        <v>7.5562151505789235</v>
      </c>
      <c r="P53" s="343">
        <f t="shared" si="27"/>
        <v>8.4752092598108177</v>
      </c>
      <c r="Q53" s="339">
        <f t="shared" si="34"/>
        <v>0.12162095585135438</v>
      </c>
    </row>
    <row r="54" spans="1:1023 1025:2047 2049:3071 3073:4095 4097:5119 5121:6143 6145:7167 7169:8191 8193:9215 9217:10239 10241:11263 11265:12287 12289:13311 13313:14335 14337:15359 15361:16383" ht="20.100000000000001" customHeight="1" x14ac:dyDescent="0.25">
      <c r="A54" s="13"/>
      <c r="B54" s="8" t="s">
        <v>7</v>
      </c>
      <c r="C54" s="36">
        <v>13879.46</v>
      </c>
      <c r="D54" s="161">
        <v>9020.130000000001</v>
      </c>
      <c r="E54" s="258">
        <f t="shared" si="28"/>
        <v>8.6471618231642663E-2</v>
      </c>
      <c r="F54" s="259">
        <f t="shared" si="29"/>
        <v>6.2219773628135869E-2</v>
      </c>
      <c r="G54" s="337">
        <f t="shared" si="30"/>
        <v>-0.3501094422981873</v>
      </c>
      <c r="I54" s="36">
        <v>9652.618999999997</v>
      </c>
      <c r="J54" s="161">
        <v>7826.9040000000005</v>
      </c>
      <c r="K54" s="258">
        <f t="shared" si="31"/>
        <v>0.2119048045564777</v>
      </c>
      <c r="L54" s="259">
        <f t="shared" si="32"/>
        <v>0.18890335682751613</v>
      </c>
      <c r="M54" s="337">
        <f t="shared" si="33"/>
        <v>-0.18914193132454488</v>
      </c>
      <c r="O54" s="39">
        <f t="shared" si="27"/>
        <v>6.954607023616191</v>
      </c>
      <c r="P54" s="163">
        <f t="shared" si="27"/>
        <v>8.6771521031293339</v>
      </c>
      <c r="Q54" s="337">
        <f t="shared" si="34"/>
        <v>0.24768402781980198</v>
      </c>
    </row>
    <row r="55" spans="1:1023 1025:2047 2049:3071 3073:4095 4097:5119 5121:6143 6145:7167 7169:8191 8193:9215 9217:10239 10241:11263 11265:12287 12289:13311 13313:14335 14337:15359 15361:16383" ht="20.100000000000001" customHeight="1" x14ac:dyDescent="0.25">
      <c r="A55" s="13"/>
      <c r="B55" s="8" t="s">
        <v>8</v>
      </c>
      <c r="C55" s="36">
        <v>967.24999999999989</v>
      </c>
      <c r="D55" s="161">
        <v>447.89</v>
      </c>
      <c r="E55" s="258">
        <f t="shared" si="28"/>
        <v>6.0261474678810533E-3</v>
      </c>
      <c r="F55" s="259">
        <f t="shared" si="29"/>
        <v>3.089491438627356E-3</v>
      </c>
      <c r="G55" s="337">
        <f t="shared" si="30"/>
        <v>-0.5369449470147325</v>
      </c>
      <c r="I55" s="36">
        <v>1574.7250000000001</v>
      </c>
      <c r="J55" s="161">
        <v>298.83099999999996</v>
      </c>
      <c r="K55" s="258">
        <f t="shared" si="31"/>
        <v>3.457007816792515E-2</v>
      </c>
      <c r="L55" s="259">
        <f t="shared" si="32"/>
        <v>7.2123254640817707E-3</v>
      </c>
      <c r="M55" s="337">
        <f t="shared" si="33"/>
        <v>-0.81023289780755381</v>
      </c>
      <c r="O55" s="39">
        <f t="shared" si="27"/>
        <v>16.280434220728875</v>
      </c>
      <c r="P55" s="163">
        <f t="shared" si="27"/>
        <v>6.6719730290919639</v>
      </c>
      <c r="Q55" s="337">
        <f t="shared" si="34"/>
        <v>-0.59018457747294284</v>
      </c>
    </row>
    <row r="56" spans="1:1023 1025:2047 2049:3071 3073:4095 4097:5119 5121:6143 6145:7167 7169:8191 8193:9215 9217:10239 10241:11263 11265:12287 12289:13311 13313:14335 14337:15359 15361:16383" ht="20.100000000000001" customHeight="1" x14ac:dyDescent="0.25">
      <c r="A56" s="37"/>
      <c r="B56" s="38" t="s">
        <v>9</v>
      </c>
      <c r="C56" s="344">
        <v>106.91000000000001</v>
      </c>
      <c r="D56" s="345">
        <v>268.67999999999995</v>
      </c>
      <c r="E56" s="262">
        <f t="shared" si="28"/>
        <v>6.6606919182337927E-4</v>
      </c>
      <c r="F56" s="263">
        <f t="shared" si="29"/>
        <v>1.8533223776605815E-3</v>
      </c>
      <c r="G56" s="337">
        <f t="shared" si="30"/>
        <v>1.513141895051912</v>
      </c>
      <c r="I56" s="344">
        <v>71.932999999999993</v>
      </c>
      <c r="J56" s="345">
        <v>126.32199999999999</v>
      </c>
      <c r="K56" s="262">
        <f t="shared" si="31"/>
        <v>1.5791515552578128E-3</v>
      </c>
      <c r="L56" s="263">
        <f t="shared" si="32"/>
        <v>3.0487980740744351E-3</v>
      </c>
      <c r="M56" s="337">
        <f t="shared" si="33"/>
        <v>0.75610637676726955</v>
      </c>
      <c r="O56" s="39">
        <f t="shared" si="27"/>
        <v>6.7283696567206057</v>
      </c>
      <c r="P56" s="163">
        <f t="shared" si="27"/>
        <v>4.701578085454817</v>
      </c>
      <c r="Q56" s="337">
        <f t="shared" si="34"/>
        <v>-0.3012307103610658</v>
      </c>
    </row>
    <row r="57" spans="1:1023 1025:2047 2049:3071 3073:4095 4097:5119 5121:6143 6145:7167 7169:8191 8193:9215 9217:10239 10241:11263 11265:12287 12289:13311 13313:14335 14337:15359 15361:16383" ht="20.100000000000001" customHeight="1" x14ac:dyDescent="0.25">
      <c r="A57" s="13" t="s">
        <v>136</v>
      </c>
      <c r="B57" s="8"/>
      <c r="C57" s="24">
        <v>164.31000000000003</v>
      </c>
      <c r="D57" s="160">
        <v>348.96</v>
      </c>
      <c r="E57" s="258">
        <f t="shared" si="28"/>
        <v>1.023681871747259E-3</v>
      </c>
      <c r="F57" s="259">
        <f t="shared" si="29"/>
        <v>2.4070841778637657E-3</v>
      </c>
      <c r="G57" s="346">
        <f t="shared" si="30"/>
        <v>1.1237903962022999</v>
      </c>
      <c r="I57" s="24">
        <v>425.83800000000002</v>
      </c>
      <c r="J57" s="160">
        <v>278.21300000000002</v>
      </c>
      <c r="K57" s="258">
        <f t="shared" si="31"/>
        <v>9.3484595385688977E-3</v>
      </c>
      <c r="L57" s="259">
        <f t="shared" si="32"/>
        <v>6.7147073240011309E-3</v>
      </c>
      <c r="M57" s="346">
        <f t="shared" si="33"/>
        <v>-0.34666939070726427</v>
      </c>
      <c r="O57" s="347">
        <f t="shared" si="27"/>
        <v>25.916742742377213</v>
      </c>
      <c r="P57" s="348">
        <f t="shared" si="27"/>
        <v>7.9726329665291162</v>
      </c>
      <c r="Q57" s="346">
        <f t="shared" si="34"/>
        <v>-0.6923751936815411</v>
      </c>
    </row>
    <row r="58" spans="1:1023 1025:2047 2049:3071 3073:4095 4097:5119 5121:6143 6145:7167 7169:8191 8193:9215 9217:10239 10241:11263 11265:12287 12289:13311 13313:14335 14337:15359 15361:16383" ht="20.100000000000001" customHeight="1" x14ac:dyDescent="0.25">
      <c r="A58" s="13" t="s">
        <v>10</v>
      </c>
      <c r="C58" s="24">
        <v>1118.33</v>
      </c>
      <c r="D58" s="160">
        <v>1201.97</v>
      </c>
      <c r="E58" s="258">
        <f>C58/$C$60</f>
        <v>6.9674039780361014E-3</v>
      </c>
      <c r="F58" s="259">
        <f>D58/$D$60</f>
        <v>8.2910447308198951E-3</v>
      </c>
      <c r="G58" s="337">
        <f t="shared" si="30"/>
        <v>7.4790088793111248E-2</v>
      </c>
      <c r="I58" s="24">
        <v>522.31399999999996</v>
      </c>
      <c r="J58" s="160">
        <v>649.23299999999995</v>
      </c>
      <c r="K58" s="258">
        <f t="shared" si="31"/>
        <v>1.146640575859382E-2</v>
      </c>
      <c r="L58" s="259">
        <f t="shared" si="32"/>
        <v>1.5669323791782649E-2</v>
      </c>
      <c r="M58" s="337">
        <f t="shared" si="33"/>
        <v>0.24299367813231121</v>
      </c>
      <c r="O58" s="39">
        <f t="shared" si="27"/>
        <v>4.6704818792306382</v>
      </c>
      <c r="P58" s="163">
        <f t="shared" si="27"/>
        <v>5.4014076890438192</v>
      </c>
      <c r="Q58" s="337">
        <f t="shared" si="34"/>
        <v>0.15649901417315537</v>
      </c>
    </row>
    <row r="59" spans="1:1023 1025:2047 2049:3071 3073:4095 4097:5119 5121:6143 6145:7167 7169:8191 8193:9215 9217:10239 10241:11263 11265:12287 12289:13311 13313:14335 14337:15359 15361:16383" ht="20.100000000000001" customHeight="1" thickBot="1" x14ac:dyDescent="0.3">
      <c r="A59" s="13" t="s">
        <v>11</v>
      </c>
      <c r="B59" s="15"/>
      <c r="C59" s="26">
        <v>652.54999999999984</v>
      </c>
      <c r="D59" s="162">
        <v>1377.5200000000002</v>
      </c>
      <c r="E59" s="264">
        <f>C59/$C$60</f>
        <v>4.0655079143611071E-3</v>
      </c>
      <c r="F59" s="265">
        <f>D59/$D$60</f>
        <v>9.5019675512691866E-3</v>
      </c>
      <c r="G59" s="349">
        <f t="shared" si="30"/>
        <v>1.1109800015324505</v>
      </c>
      <c r="I59" s="26">
        <v>115.628</v>
      </c>
      <c r="J59" s="162">
        <v>311.25</v>
      </c>
      <c r="K59" s="264">
        <f>I59/$I$60</f>
        <v>2.5383917816767044E-3</v>
      </c>
      <c r="L59" s="265">
        <f>J59/$J$60</f>
        <v>7.5120596614656823E-3</v>
      </c>
      <c r="M59" s="349">
        <f>(J59-I59)/I59</f>
        <v>1.6918220500224861</v>
      </c>
      <c r="O59" s="350">
        <f t="shared" si="27"/>
        <v>1.7719408474446408</v>
      </c>
      <c r="P59" s="351">
        <f t="shared" si="27"/>
        <v>2.2594953249317613</v>
      </c>
      <c r="Q59" s="349">
        <f>(P59-O59)/O59</f>
        <v>0.27515279541652576</v>
      </c>
    </row>
    <row r="60" spans="1:1023 1025:2047 2049:3071 3073:4095 4097:5119 5121:6143 6145:7167 7169:8191 8193:9215 9217:10239 10241:11263 11265:12287 12289:13311 13313:14335 14337:15359 15361:16383" ht="26.25" customHeight="1" thickBot="1" x14ac:dyDescent="0.3">
      <c r="A60" s="17" t="s">
        <v>12</v>
      </c>
      <c r="B60" s="59"/>
      <c r="C60" s="352">
        <f>C48+C49+C50+C53+C57+C58+C59</f>
        <v>160508.85</v>
      </c>
      <c r="D60" s="353">
        <f>D48+D49+D50+D53+D57+D58+D59</f>
        <v>144972.07999999996</v>
      </c>
      <c r="E60" s="266">
        <f>E48+E49+E50+E53+E57+E58+E59</f>
        <v>1.0000000000000002</v>
      </c>
      <c r="F60" s="267">
        <f>F48+F49+F50+F53+F57+F58+F59</f>
        <v>1</v>
      </c>
      <c r="G60" s="349">
        <f>(D60-C60)/C60</f>
        <v>-9.6796967893047939E-2</v>
      </c>
      <c r="H60" s="2"/>
      <c r="I60" s="352">
        <f>I48+I49+I50+I53+I57+I58+I59</f>
        <v>45551.676000000007</v>
      </c>
      <c r="J60" s="353">
        <f>J48+J49+J50+J53+J57+J58+J59</f>
        <v>41433.377</v>
      </c>
      <c r="K60" s="266">
        <f>K48+K49+K50+K53+K57+K58+K59</f>
        <v>1.0000000000000002</v>
      </c>
      <c r="L60" s="267">
        <f>L48+L49+L50+L53+L57+L58+L59</f>
        <v>1</v>
      </c>
      <c r="M60" s="349">
        <f>(J60-I60)/I60</f>
        <v>-9.040938471726058E-2</v>
      </c>
      <c r="N60" s="2"/>
      <c r="O60" s="29">
        <f t="shared" si="27"/>
        <v>2.8379541688822769</v>
      </c>
      <c r="P60" s="354">
        <f t="shared" si="27"/>
        <v>2.8580245934251627</v>
      </c>
      <c r="Q60" s="349">
        <f>(P60-O60)/O60</f>
        <v>7.0721454077570488E-3</v>
      </c>
    </row>
    <row r="62" spans="1:1023 1025:2047 2049:3071 3073:4095 4097:5119 5121:6143 6145:7167 7169:8191 8193:9215 9217:10239 10241:11263 11265:12287 12289:13311 13313:14335 14337:15359 15361:16383" x14ac:dyDescent="0.25">
      <c r="A62" s="2"/>
      <c r="C62" s="2"/>
      <c r="E62" s="2"/>
      <c r="G62" s="2"/>
      <c r="I62" s="2"/>
      <c r="K62" s="2"/>
      <c r="M62" s="2"/>
      <c r="O62" s="2"/>
      <c r="P62"/>
      <c r="Q62" s="2"/>
      <c r="S62" s="2"/>
      <c r="U62" s="2"/>
      <c r="W62" s="2"/>
      <c r="Y62" s="2"/>
      <c r="AA62" s="2"/>
      <c r="AC62" s="2"/>
      <c r="AE62" s="2"/>
      <c r="AG62" s="2"/>
      <c r="AI62" s="2"/>
      <c r="AK62" s="2"/>
      <c r="AM62" s="2"/>
      <c r="AO62" s="2"/>
      <c r="AQ62" s="2"/>
      <c r="AS62" s="2"/>
      <c r="AU62" s="2"/>
      <c r="AW62" s="2"/>
      <c r="AY62" s="2"/>
      <c r="BA62" s="2"/>
      <c r="BC62" s="2"/>
      <c r="BE62" s="2"/>
      <c r="BG62" s="2"/>
      <c r="BI62" s="2"/>
      <c r="BK62" s="2"/>
      <c r="BM62" s="2"/>
      <c r="BO62" s="2"/>
      <c r="BQ62" s="2"/>
      <c r="BS62" s="2"/>
      <c r="BU62" s="2"/>
      <c r="BW62" s="2"/>
      <c r="BY62" s="2"/>
      <c r="CA62" s="2"/>
      <c r="CC62" s="2"/>
      <c r="CE62" s="2"/>
      <c r="CG62" s="2"/>
      <c r="CI62" s="2"/>
      <c r="CK62" s="2"/>
      <c r="CM62" s="2"/>
      <c r="CO62" s="2"/>
      <c r="CQ62" s="2"/>
      <c r="CS62" s="2"/>
      <c r="CU62" s="2"/>
      <c r="CW62" s="2"/>
      <c r="CY62" s="2"/>
      <c r="DA62" s="2"/>
      <c r="DC62" s="2"/>
      <c r="DE62" s="2"/>
      <c r="DG62" s="2"/>
      <c r="DI62" s="2"/>
      <c r="DK62" s="2"/>
      <c r="DM62" s="2"/>
      <c r="DO62" s="2"/>
      <c r="DQ62" s="2"/>
      <c r="DS62" s="2"/>
      <c r="DU62" s="2"/>
      <c r="DW62" s="2"/>
      <c r="DY62" s="2"/>
      <c r="EA62" s="2"/>
      <c r="EC62" s="2"/>
      <c r="EE62" s="2"/>
      <c r="EG62" s="2"/>
      <c r="EI62" s="2"/>
      <c r="EK62" s="2"/>
      <c r="EM62" s="2"/>
      <c r="EO62" s="2"/>
      <c r="EQ62" s="2"/>
      <c r="ES62" s="2"/>
      <c r="EU62" s="2"/>
      <c r="EW62" s="2"/>
      <c r="EY62" s="2"/>
      <c r="FA62" s="2"/>
      <c r="FC62" s="2"/>
      <c r="FE62" s="2"/>
      <c r="FG62" s="2"/>
      <c r="FI62" s="2"/>
      <c r="FK62" s="2"/>
      <c r="FM62" s="2"/>
      <c r="FO62" s="2"/>
      <c r="FQ62" s="2"/>
      <c r="FS62" s="2"/>
      <c r="FU62" s="2"/>
      <c r="FW62" s="2"/>
      <c r="FY62" s="2"/>
      <c r="GA62" s="2"/>
      <c r="GC62" s="2"/>
      <c r="GE62" s="2"/>
      <c r="GG62" s="2"/>
      <c r="GI62" s="2"/>
      <c r="GK62" s="2"/>
      <c r="GM62" s="2"/>
      <c r="GO62" s="2"/>
      <c r="GQ62" s="2"/>
      <c r="GS62" s="2"/>
      <c r="GU62" s="2"/>
      <c r="GW62" s="2"/>
      <c r="GY62" s="2"/>
      <c r="HA62" s="2"/>
      <c r="HC62" s="2"/>
      <c r="HE62" s="2"/>
      <c r="HG62" s="2"/>
      <c r="HI62" s="2"/>
      <c r="HK62" s="2"/>
      <c r="HM62" s="2"/>
      <c r="HO62" s="2"/>
      <c r="HQ62" s="2"/>
      <c r="HS62" s="2"/>
      <c r="HU62" s="2"/>
      <c r="HW62" s="2"/>
      <c r="HY62" s="2"/>
      <c r="IA62" s="2"/>
      <c r="IC62" s="2"/>
      <c r="IE62" s="2"/>
      <c r="IG62" s="2"/>
      <c r="II62" s="2"/>
      <c r="IK62" s="2"/>
      <c r="IM62" s="2"/>
      <c r="IO62" s="2"/>
      <c r="IQ62" s="2"/>
      <c r="IS62" s="2"/>
      <c r="IU62" s="2"/>
      <c r="IW62" s="2"/>
      <c r="IY62" s="2"/>
      <c r="JA62" s="2"/>
      <c r="JC62" s="2"/>
      <c r="JE62" s="2"/>
      <c r="JG62" s="2"/>
      <c r="JI62" s="2"/>
      <c r="JK62" s="2"/>
      <c r="JM62" s="2"/>
      <c r="JO62" s="2"/>
      <c r="JQ62" s="2"/>
      <c r="JS62" s="2"/>
      <c r="JU62" s="2"/>
      <c r="JW62" s="2"/>
      <c r="JY62" s="2"/>
      <c r="KA62" s="2"/>
      <c r="KC62" s="2"/>
      <c r="KE62" s="2"/>
      <c r="KG62" s="2"/>
      <c r="KI62" s="2"/>
      <c r="KK62" s="2"/>
      <c r="KM62" s="2"/>
      <c r="KO62" s="2"/>
      <c r="KQ62" s="2"/>
      <c r="KS62" s="2"/>
      <c r="KU62" s="2"/>
      <c r="KW62" s="2"/>
      <c r="KY62" s="2"/>
      <c r="LA62" s="2"/>
      <c r="LC62" s="2"/>
      <c r="LE62" s="2"/>
      <c r="LG62" s="2"/>
      <c r="LI62" s="2"/>
      <c r="LK62" s="2"/>
      <c r="LM62" s="2"/>
      <c r="LO62" s="2"/>
      <c r="LQ62" s="2"/>
      <c r="LS62" s="2"/>
      <c r="LU62" s="2"/>
      <c r="LW62" s="2"/>
      <c r="LY62" s="2"/>
      <c r="MA62" s="2"/>
      <c r="MC62" s="2"/>
      <c r="ME62" s="2"/>
      <c r="MG62" s="2"/>
      <c r="MI62" s="2"/>
      <c r="MK62" s="2"/>
      <c r="MM62" s="2"/>
      <c r="MO62" s="2"/>
      <c r="MQ62" s="2"/>
      <c r="MS62" s="2"/>
      <c r="MU62" s="2"/>
      <c r="MW62" s="2"/>
      <c r="MY62" s="2"/>
      <c r="NA62" s="2"/>
      <c r="NC62" s="2"/>
      <c r="NE62" s="2"/>
      <c r="NG62" s="2"/>
      <c r="NI62" s="2"/>
      <c r="NK62" s="2"/>
      <c r="NM62" s="2"/>
      <c r="NO62" s="2"/>
      <c r="NQ62" s="2"/>
      <c r="NS62" s="2"/>
      <c r="NU62" s="2"/>
      <c r="NW62" s="2"/>
      <c r="NY62" s="2"/>
      <c r="OA62" s="2"/>
      <c r="OC62" s="2"/>
      <c r="OE62" s="2"/>
      <c r="OG62" s="2"/>
      <c r="OI62" s="2"/>
      <c r="OK62" s="2"/>
      <c r="OM62" s="2"/>
      <c r="OO62" s="2"/>
      <c r="OQ62" s="2"/>
      <c r="OS62" s="2"/>
      <c r="OU62" s="2"/>
      <c r="OW62" s="2"/>
      <c r="OY62" s="2"/>
      <c r="PA62" s="2"/>
      <c r="PC62" s="2"/>
      <c r="PE62" s="2"/>
      <c r="PG62" s="2"/>
      <c r="PI62" s="2"/>
      <c r="PK62" s="2"/>
      <c r="PM62" s="2"/>
      <c r="PO62" s="2"/>
      <c r="PQ62" s="2"/>
      <c r="PS62" s="2"/>
      <c r="PU62" s="2"/>
      <c r="PW62" s="2"/>
      <c r="PY62" s="2"/>
      <c r="QA62" s="2"/>
      <c r="QC62" s="2"/>
      <c r="QE62" s="2"/>
      <c r="QG62" s="2"/>
      <c r="QI62" s="2"/>
      <c r="QK62" s="2"/>
      <c r="QM62" s="2"/>
      <c r="QO62" s="2"/>
      <c r="QQ62" s="2"/>
      <c r="QS62" s="2"/>
      <c r="QU62" s="2"/>
      <c r="QW62" s="2"/>
      <c r="QY62" s="2"/>
      <c r="RA62" s="2"/>
      <c r="RC62" s="2"/>
      <c r="RE62" s="2"/>
      <c r="RG62" s="2"/>
      <c r="RI62" s="2"/>
      <c r="RK62" s="2"/>
      <c r="RM62" s="2"/>
      <c r="RO62" s="2"/>
      <c r="RQ62" s="2"/>
      <c r="RS62" s="2"/>
      <c r="RU62" s="2"/>
      <c r="RW62" s="2"/>
      <c r="RY62" s="2"/>
      <c r="SA62" s="2"/>
      <c r="SC62" s="2"/>
      <c r="SE62" s="2"/>
      <c r="SG62" s="2"/>
      <c r="SI62" s="2"/>
      <c r="SK62" s="2"/>
      <c r="SM62" s="2"/>
      <c r="SO62" s="2"/>
      <c r="SQ62" s="2"/>
      <c r="SS62" s="2"/>
      <c r="SU62" s="2"/>
      <c r="SW62" s="2"/>
      <c r="SY62" s="2"/>
      <c r="TA62" s="2"/>
      <c r="TC62" s="2"/>
      <c r="TE62" s="2"/>
      <c r="TG62" s="2"/>
      <c r="TI62" s="2"/>
      <c r="TK62" s="2"/>
      <c r="TM62" s="2"/>
      <c r="TO62" s="2"/>
      <c r="TQ62" s="2"/>
      <c r="TS62" s="2"/>
      <c r="TU62" s="2"/>
      <c r="TW62" s="2"/>
      <c r="TY62" s="2"/>
      <c r="UA62" s="2"/>
      <c r="UC62" s="2"/>
      <c r="UE62" s="2"/>
      <c r="UG62" s="2"/>
      <c r="UI62" s="2"/>
      <c r="UK62" s="2"/>
      <c r="UM62" s="2"/>
      <c r="UO62" s="2"/>
      <c r="UQ62" s="2"/>
      <c r="US62" s="2"/>
      <c r="UU62" s="2"/>
      <c r="UW62" s="2"/>
      <c r="UY62" s="2"/>
      <c r="VA62" s="2"/>
      <c r="VC62" s="2"/>
      <c r="VE62" s="2"/>
      <c r="VG62" s="2"/>
      <c r="VI62" s="2"/>
      <c r="VK62" s="2"/>
      <c r="VM62" s="2"/>
      <c r="VO62" s="2"/>
      <c r="VQ62" s="2"/>
      <c r="VS62" s="2"/>
      <c r="VU62" s="2"/>
      <c r="VW62" s="2"/>
      <c r="VY62" s="2"/>
      <c r="WA62" s="2"/>
      <c r="WC62" s="2"/>
      <c r="WE62" s="2"/>
      <c r="WG62" s="2"/>
      <c r="WI62" s="2"/>
      <c r="WK62" s="2"/>
      <c r="WM62" s="2"/>
      <c r="WO62" s="2"/>
      <c r="WQ62" s="2"/>
      <c r="WS62" s="2"/>
      <c r="WU62" s="2"/>
      <c r="WW62" s="2"/>
      <c r="WY62" s="2"/>
      <c r="XA62" s="2"/>
      <c r="XC62" s="2"/>
      <c r="XE62" s="2"/>
      <c r="XG62" s="2"/>
      <c r="XI62" s="2"/>
      <c r="XK62" s="2"/>
      <c r="XM62" s="2"/>
      <c r="XO62" s="2"/>
      <c r="XQ62" s="2"/>
      <c r="XS62" s="2"/>
      <c r="XU62" s="2"/>
      <c r="XW62" s="2"/>
      <c r="XY62" s="2"/>
      <c r="YA62" s="2"/>
      <c r="YC62" s="2"/>
      <c r="YE62" s="2"/>
      <c r="YG62" s="2"/>
      <c r="YI62" s="2"/>
      <c r="YK62" s="2"/>
      <c r="YM62" s="2"/>
      <c r="YO62" s="2"/>
      <c r="YQ62" s="2"/>
      <c r="YS62" s="2"/>
      <c r="YU62" s="2"/>
      <c r="YW62" s="2"/>
      <c r="YY62" s="2"/>
      <c r="ZA62" s="2"/>
      <c r="ZC62" s="2"/>
      <c r="ZE62" s="2"/>
      <c r="ZG62" s="2"/>
      <c r="ZI62" s="2"/>
      <c r="ZK62" s="2"/>
      <c r="ZM62" s="2"/>
      <c r="ZO62" s="2"/>
      <c r="ZQ62" s="2"/>
      <c r="ZS62" s="2"/>
      <c r="ZU62" s="2"/>
      <c r="ZW62" s="2"/>
      <c r="ZY62" s="2"/>
      <c r="AAA62" s="2"/>
      <c r="AAC62" s="2"/>
      <c r="AAE62" s="2"/>
      <c r="AAG62" s="2"/>
      <c r="AAI62" s="2"/>
      <c r="AAK62" s="2"/>
      <c r="AAM62" s="2"/>
      <c r="AAO62" s="2"/>
      <c r="AAQ62" s="2"/>
      <c r="AAS62" s="2"/>
      <c r="AAU62" s="2"/>
      <c r="AAW62" s="2"/>
      <c r="AAY62" s="2"/>
      <c r="ABA62" s="2"/>
      <c r="ABC62" s="2"/>
      <c r="ABE62" s="2"/>
      <c r="ABG62" s="2"/>
      <c r="ABI62" s="2"/>
      <c r="ABK62" s="2"/>
      <c r="ABM62" s="2"/>
      <c r="ABO62" s="2"/>
      <c r="ABQ62" s="2"/>
      <c r="ABS62" s="2"/>
      <c r="ABU62" s="2"/>
      <c r="ABW62" s="2"/>
      <c r="ABY62" s="2"/>
      <c r="ACA62" s="2"/>
      <c r="ACC62" s="2"/>
      <c r="ACE62" s="2"/>
      <c r="ACG62" s="2"/>
      <c r="ACI62" s="2"/>
      <c r="ACK62" s="2"/>
      <c r="ACM62" s="2"/>
      <c r="ACO62" s="2"/>
      <c r="ACQ62" s="2"/>
      <c r="ACS62" s="2"/>
      <c r="ACU62" s="2"/>
      <c r="ACW62" s="2"/>
      <c r="ACY62" s="2"/>
      <c r="ADA62" s="2"/>
      <c r="ADC62" s="2"/>
      <c r="ADE62" s="2"/>
      <c r="ADG62" s="2"/>
      <c r="ADI62" s="2"/>
      <c r="ADK62" s="2"/>
      <c r="ADM62" s="2"/>
      <c r="ADO62" s="2"/>
      <c r="ADQ62" s="2"/>
      <c r="ADS62" s="2"/>
      <c r="ADU62" s="2"/>
      <c r="ADW62" s="2"/>
      <c r="ADY62" s="2"/>
      <c r="AEA62" s="2"/>
      <c r="AEC62" s="2"/>
      <c r="AEE62" s="2"/>
      <c r="AEG62" s="2"/>
      <c r="AEI62" s="2"/>
      <c r="AEK62" s="2"/>
      <c r="AEM62" s="2"/>
      <c r="AEO62" s="2"/>
      <c r="AEQ62" s="2"/>
      <c r="AES62" s="2"/>
      <c r="AEU62" s="2"/>
      <c r="AEW62" s="2"/>
      <c r="AEY62" s="2"/>
      <c r="AFA62" s="2"/>
      <c r="AFC62" s="2"/>
      <c r="AFE62" s="2"/>
      <c r="AFG62" s="2"/>
      <c r="AFI62" s="2"/>
      <c r="AFK62" s="2"/>
      <c r="AFM62" s="2"/>
      <c r="AFO62" s="2"/>
      <c r="AFQ62" s="2"/>
      <c r="AFS62" s="2"/>
      <c r="AFU62" s="2"/>
      <c r="AFW62" s="2"/>
      <c r="AFY62" s="2"/>
      <c r="AGA62" s="2"/>
      <c r="AGC62" s="2"/>
      <c r="AGE62" s="2"/>
      <c r="AGG62" s="2"/>
      <c r="AGI62" s="2"/>
      <c r="AGK62" s="2"/>
      <c r="AGM62" s="2"/>
      <c r="AGO62" s="2"/>
      <c r="AGQ62" s="2"/>
      <c r="AGS62" s="2"/>
      <c r="AGU62" s="2"/>
      <c r="AGW62" s="2"/>
      <c r="AGY62" s="2"/>
      <c r="AHA62" s="2"/>
      <c r="AHC62" s="2"/>
      <c r="AHE62" s="2"/>
      <c r="AHG62" s="2"/>
      <c r="AHI62" s="2"/>
      <c r="AHK62" s="2"/>
      <c r="AHM62" s="2"/>
      <c r="AHO62" s="2"/>
      <c r="AHQ62" s="2"/>
      <c r="AHS62" s="2"/>
      <c r="AHU62" s="2"/>
      <c r="AHW62" s="2"/>
      <c r="AHY62" s="2"/>
      <c r="AIA62" s="2"/>
      <c r="AIC62" s="2"/>
      <c r="AIE62" s="2"/>
      <c r="AIG62" s="2"/>
      <c r="AII62" s="2"/>
      <c r="AIK62" s="2"/>
      <c r="AIM62" s="2"/>
      <c r="AIO62" s="2"/>
      <c r="AIQ62" s="2"/>
      <c r="AIS62" s="2"/>
      <c r="AIU62" s="2"/>
      <c r="AIW62" s="2"/>
      <c r="AIY62" s="2"/>
      <c r="AJA62" s="2"/>
      <c r="AJC62" s="2"/>
      <c r="AJE62" s="2"/>
      <c r="AJG62" s="2"/>
      <c r="AJI62" s="2"/>
      <c r="AJK62" s="2"/>
      <c r="AJM62" s="2"/>
      <c r="AJO62" s="2"/>
      <c r="AJQ62" s="2"/>
      <c r="AJS62" s="2"/>
      <c r="AJU62" s="2"/>
      <c r="AJW62" s="2"/>
      <c r="AJY62" s="2"/>
      <c r="AKA62" s="2"/>
      <c r="AKC62" s="2"/>
      <c r="AKE62" s="2"/>
      <c r="AKG62" s="2"/>
      <c r="AKI62" s="2"/>
      <c r="AKK62" s="2"/>
      <c r="AKM62" s="2"/>
      <c r="AKO62" s="2"/>
      <c r="AKQ62" s="2"/>
      <c r="AKS62" s="2"/>
      <c r="AKU62" s="2"/>
      <c r="AKW62" s="2"/>
      <c r="AKY62" s="2"/>
      <c r="ALA62" s="2"/>
      <c r="ALC62" s="2"/>
      <c r="ALE62" s="2"/>
      <c r="ALG62" s="2"/>
      <c r="ALI62" s="2"/>
      <c r="ALK62" s="2"/>
      <c r="ALM62" s="2"/>
      <c r="ALO62" s="2"/>
      <c r="ALQ62" s="2"/>
      <c r="ALS62" s="2"/>
      <c r="ALU62" s="2"/>
      <c r="ALW62" s="2"/>
      <c r="ALY62" s="2"/>
      <c r="AMA62" s="2"/>
      <c r="AMC62" s="2"/>
      <c r="AME62" s="2"/>
      <c r="AMG62" s="2"/>
      <c r="AMI62" s="2"/>
      <c r="AMK62" s="2"/>
      <c r="AMM62" s="2"/>
      <c r="AMO62" s="2"/>
      <c r="AMQ62" s="2"/>
      <c r="AMS62" s="2"/>
      <c r="AMU62" s="2"/>
      <c r="AMW62" s="2"/>
      <c r="AMY62" s="2"/>
      <c r="ANA62" s="2"/>
      <c r="ANC62" s="2"/>
      <c r="ANE62" s="2"/>
      <c r="ANG62" s="2"/>
      <c r="ANI62" s="2"/>
      <c r="ANK62" s="2"/>
      <c r="ANM62" s="2"/>
      <c r="ANO62" s="2"/>
      <c r="ANQ62" s="2"/>
      <c r="ANS62" s="2"/>
      <c r="ANU62" s="2"/>
      <c r="ANW62" s="2"/>
      <c r="ANY62" s="2"/>
      <c r="AOA62" s="2"/>
      <c r="AOC62" s="2"/>
      <c r="AOE62" s="2"/>
      <c r="AOG62" s="2"/>
      <c r="AOI62" s="2"/>
      <c r="AOK62" s="2"/>
      <c r="AOM62" s="2"/>
      <c r="AOO62" s="2"/>
      <c r="AOQ62" s="2"/>
      <c r="AOS62" s="2"/>
      <c r="AOU62" s="2"/>
      <c r="AOW62" s="2"/>
      <c r="AOY62" s="2"/>
      <c r="APA62" s="2"/>
      <c r="APC62" s="2"/>
      <c r="APE62" s="2"/>
      <c r="APG62" s="2"/>
      <c r="API62" s="2"/>
      <c r="APK62" s="2"/>
      <c r="APM62" s="2"/>
      <c r="APO62" s="2"/>
      <c r="APQ62" s="2"/>
      <c r="APS62" s="2"/>
      <c r="APU62" s="2"/>
      <c r="APW62" s="2"/>
      <c r="APY62" s="2"/>
      <c r="AQA62" s="2"/>
      <c r="AQC62" s="2"/>
      <c r="AQE62" s="2"/>
      <c r="AQG62" s="2"/>
      <c r="AQI62" s="2"/>
      <c r="AQK62" s="2"/>
      <c r="AQM62" s="2"/>
      <c r="AQO62" s="2"/>
      <c r="AQQ62" s="2"/>
      <c r="AQS62" s="2"/>
      <c r="AQU62" s="2"/>
      <c r="AQW62" s="2"/>
      <c r="AQY62" s="2"/>
      <c r="ARA62" s="2"/>
      <c r="ARC62" s="2"/>
      <c r="ARE62" s="2"/>
      <c r="ARG62" s="2"/>
      <c r="ARI62" s="2"/>
      <c r="ARK62" s="2"/>
      <c r="ARM62" s="2"/>
      <c r="ARO62" s="2"/>
      <c r="ARQ62" s="2"/>
      <c r="ARS62" s="2"/>
      <c r="ARU62" s="2"/>
      <c r="ARW62" s="2"/>
      <c r="ARY62" s="2"/>
      <c r="ASA62" s="2"/>
      <c r="ASC62" s="2"/>
      <c r="ASE62" s="2"/>
      <c r="ASG62" s="2"/>
      <c r="ASI62" s="2"/>
      <c r="ASK62" s="2"/>
      <c r="ASM62" s="2"/>
      <c r="ASO62" s="2"/>
      <c r="ASQ62" s="2"/>
      <c r="ASS62" s="2"/>
      <c r="ASU62" s="2"/>
      <c r="ASW62" s="2"/>
      <c r="ASY62" s="2"/>
      <c r="ATA62" s="2"/>
      <c r="ATC62" s="2"/>
      <c r="ATE62" s="2"/>
      <c r="ATG62" s="2"/>
      <c r="ATI62" s="2"/>
      <c r="ATK62" s="2"/>
      <c r="ATM62" s="2"/>
      <c r="ATO62" s="2"/>
      <c r="ATQ62" s="2"/>
      <c r="ATS62" s="2"/>
      <c r="ATU62" s="2"/>
      <c r="ATW62" s="2"/>
      <c r="ATY62" s="2"/>
      <c r="AUA62" s="2"/>
      <c r="AUC62" s="2"/>
      <c r="AUE62" s="2"/>
      <c r="AUG62" s="2"/>
      <c r="AUI62" s="2"/>
      <c r="AUK62" s="2"/>
      <c r="AUM62" s="2"/>
      <c r="AUO62" s="2"/>
      <c r="AUQ62" s="2"/>
      <c r="AUS62" s="2"/>
      <c r="AUU62" s="2"/>
      <c r="AUW62" s="2"/>
      <c r="AUY62" s="2"/>
      <c r="AVA62" s="2"/>
      <c r="AVC62" s="2"/>
      <c r="AVE62" s="2"/>
      <c r="AVG62" s="2"/>
      <c r="AVI62" s="2"/>
      <c r="AVK62" s="2"/>
      <c r="AVM62" s="2"/>
      <c r="AVO62" s="2"/>
      <c r="AVQ62" s="2"/>
      <c r="AVS62" s="2"/>
      <c r="AVU62" s="2"/>
      <c r="AVW62" s="2"/>
      <c r="AVY62" s="2"/>
      <c r="AWA62" s="2"/>
      <c r="AWC62" s="2"/>
      <c r="AWE62" s="2"/>
      <c r="AWG62" s="2"/>
      <c r="AWI62" s="2"/>
      <c r="AWK62" s="2"/>
      <c r="AWM62" s="2"/>
      <c r="AWO62" s="2"/>
      <c r="AWQ62" s="2"/>
      <c r="AWS62" s="2"/>
      <c r="AWU62" s="2"/>
      <c r="AWW62" s="2"/>
      <c r="AWY62" s="2"/>
      <c r="AXA62" s="2"/>
      <c r="AXC62" s="2"/>
      <c r="AXE62" s="2"/>
      <c r="AXG62" s="2"/>
      <c r="AXI62" s="2"/>
      <c r="AXK62" s="2"/>
      <c r="AXM62" s="2"/>
      <c r="AXO62" s="2"/>
      <c r="AXQ62" s="2"/>
      <c r="AXS62" s="2"/>
      <c r="AXU62" s="2"/>
      <c r="AXW62" s="2"/>
      <c r="AXY62" s="2"/>
      <c r="AYA62" s="2"/>
      <c r="AYC62" s="2"/>
      <c r="AYE62" s="2"/>
      <c r="AYG62" s="2"/>
      <c r="AYI62" s="2"/>
      <c r="AYK62" s="2"/>
      <c r="AYM62" s="2"/>
      <c r="AYO62" s="2"/>
      <c r="AYQ62" s="2"/>
      <c r="AYS62" s="2"/>
      <c r="AYU62" s="2"/>
      <c r="AYW62" s="2"/>
      <c r="AYY62" s="2"/>
      <c r="AZA62" s="2"/>
      <c r="AZC62" s="2"/>
      <c r="AZE62" s="2"/>
      <c r="AZG62" s="2"/>
      <c r="AZI62" s="2"/>
      <c r="AZK62" s="2"/>
      <c r="AZM62" s="2"/>
      <c r="AZO62" s="2"/>
      <c r="AZQ62" s="2"/>
      <c r="AZS62" s="2"/>
      <c r="AZU62" s="2"/>
      <c r="AZW62" s="2"/>
      <c r="AZY62" s="2"/>
      <c r="BAA62" s="2"/>
      <c r="BAC62" s="2"/>
      <c r="BAE62" s="2"/>
      <c r="BAG62" s="2"/>
      <c r="BAI62" s="2"/>
      <c r="BAK62" s="2"/>
      <c r="BAM62" s="2"/>
      <c r="BAO62" s="2"/>
      <c r="BAQ62" s="2"/>
      <c r="BAS62" s="2"/>
      <c r="BAU62" s="2"/>
      <c r="BAW62" s="2"/>
      <c r="BAY62" s="2"/>
      <c r="BBA62" s="2"/>
      <c r="BBC62" s="2"/>
      <c r="BBE62" s="2"/>
      <c r="BBG62" s="2"/>
      <c r="BBI62" s="2"/>
      <c r="BBK62" s="2"/>
      <c r="BBM62" s="2"/>
      <c r="BBO62" s="2"/>
      <c r="BBQ62" s="2"/>
      <c r="BBS62" s="2"/>
      <c r="BBU62" s="2"/>
      <c r="BBW62" s="2"/>
      <c r="BBY62" s="2"/>
      <c r="BCA62" s="2"/>
      <c r="BCC62" s="2"/>
      <c r="BCE62" s="2"/>
      <c r="BCG62" s="2"/>
      <c r="BCI62" s="2"/>
      <c r="BCK62" s="2"/>
      <c r="BCM62" s="2"/>
      <c r="BCO62" s="2"/>
      <c r="BCQ62" s="2"/>
      <c r="BCS62" s="2"/>
      <c r="BCU62" s="2"/>
      <c r="BCW62" s="2"/>
      <c r="BCY62" s="2"/>
      <c r="BDA62" s="2"/>
      <c r="BDC62" s="2"/>
      <c r="BDE62" s="2"/>
      <c r="BDG62" s="2"/>
      <c r="BDI62" s="2"/>
      <c r="BDK62" s="2"/>
      <c r="BDM62" s="2"/>
      <c r="BDO62" s="2"/>
      <c r="BDQ62" s="2"/>
      <c r="BDS62" s="2"/>
      <c r="BDU62" s="2"/>
      <c r="BDW62" s="2"/>
      <c r="BDY62" s="2"/>
      <c r="BEA62" s="2"/>
      <c r="BEC62" s="2"/>
      <c r="BEE62" s="2"/>
      <c r="BEG62" s="2"/>
      <c r="BEI62" s="2"/>
      <c r="BEK62" s="2"/>
      <c r="BEM62" s="2"/>
      <c r="BEO62" s="2"/>
      <c r="BEQ62" s="2"/>
      <c r="BES62" s="2"/>
      <c r="BEU62" s="2"/>
      <c r="BEW62" s="2"/>
      <c r="BEY62" s="2"/>
      <c r="BFA62" s="2"/>
      <c r="BFC62" s="2"/>
      <c r="BFE62" s="2"/>
      <c r="BFG62" s="2"/>
      <c r="BFI62" s="2"/>
      <c r="BFK62" s="2"/>
      <c r="BFM62" s="2"/>
      <c r="BFO62" s="2"/>
      <c r="BFQ62" s="2"/>
      <c r="BFS62" s="2"/>
      <c r="BFU62" s="2"/>
      <c r="BFW62" s="2"/>
      <c r="BFY62" s="2"/>
      <c r="BGA62" s="2"/>
      <c r="BGC62" s="2"/>
      <c r="BGE62" s="2"/>
      <c r="BGG62" s="2"/>
      <c r="BGI62" s="2"/>
      <c r="BGK62" s="2"/>
      <c r="BGM62" s="2"/>
      <c r="BGO62" s="2"/>
      <c r="BGQ62" s="2"/>
      <c r="BGS62" s="2"/>
      <c r="BGU62" s="2"/>
      <c r="BGW62" s="2"/>
      <c r="BGY62" s="2"/>
      <c r="BHA62" s="2"/>
      <c r="BHC62" s="2"/>
      <c r="BHE62" s="2"/>
      <c r="BHG62" s="2"/>
      <c r="BHI62" s="2"/>
      <c r="BHK62" s="2"/>
      <c r="BHM62" s="2"/>
      <c r="BHO62" s="2"/>
      <c r="BHQ62" s="2"/>
      <c r="BHS62" s="2"/>
      <c r="BHU62" s="2"/>
      <c r="BHW62" s="2"/>
      <c r="BHY62" s="2"/>
      <c r="BIA62" s="2"/>
      <c r="BIC62" s="2"/>
      <c r="BIE62" s="2"/>
      <c r="BIG62" s="2"/>
      <c r="BII62" s="2"/>
      <c r="BIK62" s="2"/>
      <c r="BIM62" s="2"/>
      <c r="BIO62" s="2"/>
      <c r="BIQ62" s="2"/>
      <c r="BIS62" s="2"/>
      <c r="BIU62" s="2"/>
      <c r="BIW62" s="2"/>
      <c r="BIY62" s="2"/>
      <c r="BJA62" s="2"/>
      <c r="BJC62" s="2"/>
      <c r="BJE62" s="2"/>
      <c r="BJG62" s="2"/>
      <c r="BJI62" s="2"/>
      <c r="BJK62" s="2"/>
      <c r="BJM62" s="2"/>
      <c r="BJO62" s="2"/>
      <c r="BJQ62" s="2"/>
      <c r="BJS62" s="2"/>
      <c r="BJU62" s="2"/>
      <c r="BJW62" s="2"/>
      <c r="BJY62" s="2"/>
      <c r="BKA62" s="2"/>
      <c r="BKC62" s="2"/>
      <c r="BKE62" s="2"/>
      <c r="BKG62" s="2"/>
      <c r="BKI62" s="2"/>
      <c r="BKK62" s="2"/>
      <c r="BKM62" s="2"/>
      <c r="BKO62" s="2"/>
      <c r="BKQ62" s="2"/>
      <c r="BKS62" s="2"/>
      <c r="BKU62" s="2"/>
      <c r="BKW62" s="2"/>
      <c r="BKY62" s="2"/>
      <c r="BLA62" s="2"/>
      <c r="BLC62" s="2"/>
      <c r="BLE62" s="2"/>
      <c r="BLG62" s="2"/>
      <c r="BLI62" s="2"/>
      <c r="BLK62" s="2"/>
      <c r="BLM62" s="2"/>
      <c r="BLO62" s="2"/>
      <c r="BLQ62" s="2"/>
      <c r="BLS62" s="2"/>
      <c r="BLU62" s="2"/>
      <c r="BLW62" s="2"/>
      <c r="BLY62" s="2"/>
      <c r="BMA62" s="2"/>
      <c r="BMC62" s="2"/>
      <c r="BME62" s="2"/>
      <c r="BMG62" s="2"/>
      <c r="BMI62" s="2"/>
      <c r="BMK62" s="2"/>
      <c r="BMM62" s="2"/>
      <c r="BMO62" s="2"/>
      <c r="BMQ62" s="2"/>
      <c r="BMS62" s="2"/>
      <c r="BMU62" s="2"/>
      <c r="BMW62" s="2"/>
      <c r="BMY62" s="2"/>
      <c r="BNA62" s="2"/>
      <c r="BNC62" s="2"/>
      <c r="BNE62" s="2"/>
      <c r="BNG62" s="2"/>
      <c r="BNI62" s="2"/>
      <c r="BNK62" s="2"/>
      <c r="BNM62" s="2"/>
      <c r="BNO62" s="2"/>
      <c r="BNQ62" s="2"/>
      <c r="BNS62" s="2"/>
      <c r="BNU62" s="2"/>
      <c r="BNW62" s="2"/>
      <c r="BNY62" s="2"/>
      <c r="BOA62" s="2"/>
      <c r="BOC62" s="2"/>
      <c r="BOE62" s="2"/>
      <c r="BOG62" s="2"/>
      <c r="BOI62" s="2"/>
      <c r="BOK62" s="2"/>
      <c r="BOM62" s="2"/>
      <c r="BOO62" s="2"/>
      <c r="BOQ62" s="2"/>
      <c r="BOS62" s="2"/>
      <c r="BOU62" s="2"/>
      <c r="BOW62" s="2"/>
      <c r="BOY62" s="2"/>
      <c r="BPA62" s="2"/>
      <c r="BPC62" s="2"/>
      <c r="BPE62" s="2"/>
      <c r="BPG62" s="2"/>
      <c r="BPI62" s="2"/>
      <c r="BPK62" s="2"/>
      <c r="BPM62" s="2"/>
      <c r="BPO62" s="2"/>
      <c r="BPQ62" s="2"/>
      <c r="BPS62" s="2"/>
      <c r="BPU62" s="2"/>
      <c r="BPW62" s="2"/>
      <c r="BPY62" s="2"/>
      <c r="BQA62" s="2"/>
      <c r="BQC62" s="2"/>
      <c r="BQE62" s="2"/>
      <c r="BQG62" s="2"/>
      <c r="BQI62" s="2"/>
      <c r="BQK62" s="2"/>
      <c r="BQM62" s="2"/>
      <c r="BQO62" s="2"/>
      <c r="BQQ62" s="2"/>
      <c r="BQS62" s="2"/>
      <c r="BQU62" s="2"/>
      <c r="BQW62" s="2"/>
      <c r="BQY62" s="2"/>
      <c r="BRA62" s="2"/>
      <c r="BRC62" s="2"/>
      <c r="BRE62" s="2"/>
      <c r="BRG62" s="2"/>
      <c r="BRI62" s="2"/>
      <c r="BRK62" s="2"/>
      <c r="BRM62" s="2"/>
      <c r="BRO62" s="2"/>
      <c r="BRQ62" s="2"/>
      <c r="BRS62" s="2"/>
      <c r="BRU62" s="2"/>
      <c r="BRW62" s="2"/>
      <c r="BRY62" s="2"/>
      <c r="BSA62" s="2"/>
      <c r="BSC62" s="2"/>
      <c r="BSE62" s="2"/>
      <c r="BSG62" s="2"/>
      <c r="BSI62" s="2"/>
      <c r="BSK62" s="2"/>
      <c r="BSM62" s="2"/>
      <c r="BSO62" s="2"/>
      <c r="BSQ62" s="2"/>
      <c r="BSS62" s="2"/>
      <c r="BSU62" s="2"/>
      <c r="BSW62" s="2"/>
      <c r="BSY62" s="2"/>
      <c r="BTA62" s="2"/>
      <c r="BTC62" s="2"/>
      <c r="BTE62" s="2"/>
      <c r="BTG62" s="2"/>
      <c r="BTI62" s="2"/>
      <c r="BTK62" s="2"/>
      <c r="BTM62" s="2"/>
      <c r="BTO62" s="2"/>
      <c r="BTQ62" s="2"/>
      <c r="BTS62" s="2"/>
      <c r="BTU62" s="2"/>
      <c r="BTW62" s="2"/>
      <c r="BTY62" s="2"/>
      <c r="BUA62" s="2"/>
      <c r="BUC62" s="2"/>
      <c r="BUE62" s="2"/>
      <c r="BUG62" s="2"/>
      <c r="BUI62" s="2"/>
      <c r="BUK62" s="2"/>
      <c r="BUM62" s="2"/>
      <c r="BUO62" s="2"/>
      <c r="BUQ62" s="2"/>
      <c r="BUS62" s="2"/>
      <c r="BUU62" s="2"/>
      <c r="BUW62" s="2"/>
      <c r="BUY62" s="2"/>
      <c r="BVA62" s="2"/>
      <c r="BVC62" s="2"/>
      <c r="BVE62" s="2"/>
      <c r="BVG62" s="2"/>
      <c r="BVI62" s="2"/>
      <c r="BVK62" s="2"/>
      <c r="BVM62" s="2"/>
      <c r="BVO62" s="2"/>
      <c r="BVQ62" s="2"/>
      <c r="BVS62" s="2"/>
      <c r="BVU62" s="2"/>
      <c r="BVW62" s="2"/>
      <c r="BVY62" s="2"/>
      <c r="BWA62" s="2"/>
      <c r="BWC62" s="2"/>
      <c r="BWE62" s="2"/>
      <c r="BWG62" s="2"/>
      <c r="BWI62" s="2"/>
      <c r="BWK62" s="2"/>
      <c r="BWM62" s="2"/>
      <c r="BWO62" s="2"/>
      <c r="BWQ62" s="2"/>
      <c r="BWS62" s="2"/>
      <c r="BWU62" s="2"/>
      <c r="BWW62" s="2"/>
      <c r="BWY62" s="2"/>
      <c r="BXA62" s="2"/>
      <c r="BXC62" s="2"/>
      <c r="BXE62" s="2"/>
      <c r="BXG62" s="2"/>
      <c r="BXI62" s="2"/>
      <c r="BXK62" s="2"/>
      <c r="BXM62" s="2"/>
      <c r="BXO62" s="2"/>
      <c r="BXQ62" s="2"/>
      <c r="BXS62" s="2"/>
      <c r="BXU62" s="2"/>
      <c r="BXW62" s="2"/>
      <c r="BXY62" s="2"/>
      <c r="BYA62" s="2"/>
      <c r="BYC62" s="2"/>
      <c r="BYE62" s="2"/>
      <c r="BYG62" s="2"/>
      <c r="BYI62" s="2"/>
      <c r="BYK62" s="2"/>
      <c r="BYM62" s="2"/>
      <c r="BYO62" s="2"/>
      <c r="BYQ62" s="2"/>
      <c r="BYS62" s="2"/>
      <c r="BYU62" s="2"/>
      <c r="BYW62" s="2"/>
      <c r="BYY62" s="2"/>
      <c r="BZA62" s="2"/>
      <c r="BZC62" s="2"/>
      <c r="BZE62" s="2"/>
      <c r="BZG62" s="2"/>
      <c r="BZI62" s="2"/>
      <c r="BZK62" s="2"/>
      <c r="BZM62" s="2"/>
      <c r="BZO62" s="2"/>
      <c r="BZQ62" s="2"/>
      <c r="BZS62" s="2"/>
      <c r="BZU62" s="2"/>
      <c r="BZW62" s="2"/>
      <c r="BZY62" s="2"/>
      <c r="CAA62" s="2"/>
      <c r="CAC62" s="2"/>
      <c r="CAE62" s="2"/>
      <c r="CAG62" s="2"/>
      <c r="CAI62" s="2"/>
      <c r="CAK62" s="2"/>
      <c r="CAM62" s="2"/>
      <c r="CAO62" s="2"/>
      <c r="CAQ62" s="2"/>
      <c r="CAS62" s="2"/>
      <c r="CAU62" s="2"/>
      <c r="CAW62" s="2"/>
      <c r="CAY62" s="2"/>
      <c r="CBA62" s="2"/>
      <c r="CBC62" s="2"/>
      <c r="CBE62" s="2"/>
      <c r="CBG62" s="2"/>
      <c r="CBI62" s="2"/>
      <c r="CBK62" s="2"/>
      <c r="CBM62" s="2"/>
      <c r="CBO62" s="2"/>
      <c r="CBQ62" s="2"/>
      <c r="CBS62" s="2"/>
      <c r="CBU62" s="2"/>
      <c r="CBW62" s="2"/>
      <c r="CBY62" s="2"/>
      <c r="CCA62" s="2"/>
      <c r="CCC62" s="2"/>
      <c r="CCE62" s="2"/>
      <c r="CCG62" s="2"/>
      <c r="CCI62" s="2"/>
      <c r="CCK62" s="2"/>
      <c r="CCM62" s="2"/>
      <c r="CCO62" s="2"/>
      <c r="CCQ62" s="2"/>
      <c r="CCS62" s="2"/>
      <c r="CCU62" s="2"/>
      <c r="CCW62" s="2"/>
      <c r="CCY62" s="2"/>
      <c r="CDA62" s="2"/>
      <c r="CDC62" s="2"/>
      <c r="CDE62" s="2"/>
      <c r="CDG62" s="2"/>
      <c r="CDI62" s="2"/>
      <c r="CDK62" s="2"/>
      <c r="CDM62" s="2"/>
      <c r="CDO62" s="2"/>
      <c r="CDQ62" s="2"/>
      <c r="CDS62" s="2"/>
      <c r="CDU62" s="2"/>
      <c r="CDW62" s="2"/>
      <c r="CDY62" s="2"/>
      <c r="CEA62" s="2"/>
      <c r="CEC62" s="2"/>
      <c r="CEE62" s="2"/>
      <c r="CEG62" s="2"/>
      <c r="CEI62" s="2"/>
      <c r="CEK62" s="2"/>
      <c r="CEM62" s="2"/>
      <c r="CEO62" s="2"/>
      <c r="CEQ62" s="2"/>
      <c r="CES62" s="2"/>
      <c r="CEU62" s="2"/>
      <c r="CEW62" s="2"/>
      <c r="CEY62" s="2"/>
      <c r="CFA62" s="2"/>
      <c r="CFC62" s="2"/>
      <c r="CFE62" s="2"/>
      <c r="CFG62" s="2"/>
      <c r="CFI62" s="2"/>
      <c r="CFK62" s="2"/>
      <c r="CFM62" s="2"/>
      <c r="CFO62" s="2"/>
      <c r="CFQ62" s="2"/>
      <c r="CFS62" s="2"/>
      <c r="CFU62" s="2"/>
      <c r="CFW62" s="2"/>
      <c r="CFY62" s="2"/>
      <c r="CGA62" s="2"/>
      <c r="CGC62" s="2"/>
      <c r="CGE62" s="2"/>
      <c r="CGG62" s="2"/>
      <c r="CGI62" s="2"/>
      <c r="CGK62" s="2"/>
      <c r="CGM62" s="2"/>
      <c r="CGO62" s="2"/>
      <c r="CGQ62" s="2"/>
      <c r="CGS62" s="2"/>
      <c r="CGU62" s="2"/>
      <c r="CGW62" s="2"/>
      <c r="CGY62" s="2"/>
      <c r="CHA62" s="2"/>
      <c r="CHC62" s="2"/>
      <c r="CHE62" s="2"/>
      <c r="CHG62" s="2"/>
      <c r="CHI62" s="2"/>
      <c r="CHK62" s="2"/>
      <c r="CHM62" s="2"/>
      <c r="CHO62" s="2"/>
      <c r="CHQ62" s="2"/>
      <c r="CHS62" s="2"/>
      <c r="CHU62" s="2"/>
      <c r="CHW62" s="2"/>
      <c r="CHY62" s="2"/>
      <c r="CIA62" s="2"/>
      <c r="CIC62" s="2"/>
      <c r="CIE62" s="2"/>
      <c r="CIG62" s="2"/>
      <c r="CII62" s="2"/>
      <c r="CIK62" s="2"/>
      <c r="CIM62" s="2"/>
      <c r="CIO62" s="2"/>
      <c r="CIQ62" s="2"/>
      <c r="CIS62" s="2"/>
      <c r="CIU62" s="2"/>
      <c r="CIW62" s="2"/>
      <c r="CIY62" s="2"/>
      <c r="CJA62" s="2"/>
      <c r="CJC62" s="2"/>
      <c r="CJE62" s="2"/>
      <c r="CJG62" s="2"/>
      <c r="CJI62" s="2"/>
      <c r="CJK62" s="2"/>
      <c r="CJM62" s="2"/>
      <c r="CJO62" s="2"/>
      <c r="CJQ62" s="2"/>
      <c r="CJS62" s="2"/>
      <c r="CJU62" s="2"/>
      <c r="CJW62" s="2"/>
      <c r="CJY62" s="2"/>
      <c r="CKA62" s="2"/>
      <c r="CKC62" s="2"/>
      <c r="CKE62" s="2"/>
      <c r="CKG62" s="2"/>
      <c r="CKI62" s="2"/>
      <c r="CKK62" s="2"/>
      <c r="CKM62" s="2"/>
      <c r="CKO62" s="2"/>
      <c r="CKQ62" s="2"/>
      <c r="CKS62" s="2"/>
      <c r="CKU62" s="2"/>
      <c r="CKW62" s="2"/>
      <c r="CKY62" s="2"/>
      <c r="CLA62" s="2"/>
      <c r="CLC62" s="2"/>
      <c r="CLE62" s="2"/>
      <c r="CLG62" s="2"/>
      <c r="CLI62" s="2"/>
      <c r="CLK62" s="2"/>
      <c r="CLM62" s="2"/>
      <c r="CLO62" s="2"/>
      <c r="CLQ62" s="2"/>
      <c r="CLS62" s="2"/>
      <c r="CLU62" s="2"/>
      <c r="CLW62" s="2"/>
      <c r="CLY62" s="2"/>
      <c r="CMA62" s="2"/>
      <c r="CMC62" s="2"/>
      <c r="CME62" s="2"/>
      <c r="CMG62" s="2"/>
      <c r="CMI62" s="2"/>
      <c r="CMK62" s="2"/>
      <c r="CMM62" s="2"/>
      <c r="CMO62" s="2"/>
      <c r="CMQ62" s="2"/>
      <c r="CMS62" s="2"/>
      <c r="CMU62" s="2"/>
      <c r="CMW62" s="2"/>
      <c r="CMY62" s="2"/>
      <c r="CNA62" s="2"/>
      <c r="CNC62" s="2"/>
      <c r="CNE62" s="2"/>
      <c r="CNG62" s="2"/>
      <c r="CNI62" s="2"/>
      <c r="CNK62" s="2"/>
      <c r="CNM62" s="2"/>
      <c r="CNO62" s="2"/>
      <c r="CNQ62" s="2"/>
      <c r="CNS62" s="2"/>
      <c r="CNU62" s="2"/>
      <c r="CNW62" s="2"/>
      <c r="CNY62" s="2"/>
      <c r="COA62" s="2"/>
      <c r="COC62" s="2"/>
      <c r="COE62" s="2"/>
      <c r="COG62" s="2"/>
      <c r="COI62" s="2"/>
      <c r="COK62" s="2"/>
      <c r="COM62" s="2"/>
      <c r="COO62" s="2"/>
      <c r="COQ62" s="2"/>
      <c r="COS62" s="2"/>
      <c r="COU62" s="2"/>
      <c r="COW62" s="2"/>
      <c r="COY62" s="2"/>
      <c r="CPA62" s="2"/>
      <c r="CPC62" s="2"/>
      <c r="CPE62" s="2"/>
      <c r="CPG62" s="2"/>
      <c r="CPI62" s="2"/>
      <c r="CPK62" s="2"/>
      <c r="CPM62" s="2"/>
      <c r="CPO62" s="2"/>
      <c r="CPQ62" s="2"/>
      <c r="CPS62" s="2"/>
      <c r="CPU62" s="2"/>
      <c r="CPW62" s="2"/>
      <c r="CPY62" s="2"/>
      <c r="CQA62" s="2"/>
      <c r="CQC62" s="2"/>
      <c r="CQE62" s="2"/>
      <c r="CQG62" s="2"/>
      <c r="CQI62" s="2"/>
      <c r="CQK62" s="2"/>
      <c r="CQM62" s="2"/>
      <c r="CQO62" s="2"/>
      <c r="CQQ62" s="2"/>
      <c r="CQS62" s="2"/>
      <c r="CQU62" s="2"/>
      <c r="CQW62" s="2"/>
      <c r="CQY62" s="2"/>
      <c r="CRA62" s="2"/>
      <c r="CRC62" s="2"/>
      <c r="CRE62" s="2"/>
      <c r="CRG62" s="2"/>
      <c r="CRI62" s="2"/>
      <c r="CRK62" s="2"/>
      <c r="CRM62" s="2"/>
      <c r="CRO62" s="2"/>
      <c r="CRQ62" s="2"/>
      <c r="CRS62" s="2"/>
      <c r="CRU62" s="2"/>
      <c r="CRW62" s="2"/>
      <c r="CRY62" s="2"/>
      <c r="CSA62" s="2"/>
      <c r="CSC62" s="2"/>
      <c r="CSE62" s="2"/>
      <c r="CSG62" s="2"/>
      <c r="CSI62" s="2"/>
      <c r="CSK62" s="2"/>
      <c r="CSM62" s="2"/>
      <c r="CSO62" s="2"/>
      <c r="CSQ62" s="2"/>
      <c r="CSS62" s="2"/>
      <c r="CSU62" s="2"/>
      <c r="CSW62" s="2"/>
      <c r="CSY62" s="2"/>
      <c r="CTA62" s="2"/>
      <c r="CTC62" s="2"/>
      <c r="CTE62" s="2"/>
      <c r="CTG62" s="2"/>
      <c r="CTI62" s="2"/>
      <c r="CTK62" s="2"/>
      <c r="CTM62" s="2"/>
      <c r="CTO62" s="2"/>
      <c r="CTQ62" s="2"/>
      <c r="CTS62" s="2"/>
      <c r="CTU62" s="2"/>
      <c r="CTW62" s="2"/>
      <c r="CTY62" s="2"/>
      <c r="CUA62" s="2"/>
      <c r="CUC62" s="2"/>
      <c r="CUE62" s="2"/>
      <c r="CUG62" s="2"/>
      <c r="CUI62" s="2"/>
      <c r="CUK62" s="2"/>
      <c r="CUM62" s="2"/>
      <c r="CUO62" s="2"/>
      <c r="CUQ62" s="2"/>
      <c r="CUS62" s="2"/>
      <c r="CUU62" s="2"/>
      <c r="CUW62" s="2"/>
      <c r="CUY62" s="2"/>
      <c r="CVA62" s="2"/>
      <c r="CVC62" s="2"/>
      <c r="CVE62" s="2"/>
      <c r="CVG62" s="2"/>
      <c r="CVI62" s="2"/>
      <c r="CVK62" s="2"/>
      <c r="CVM62" s="2"/>
      <c r="CVO62" s="2"/>
      <c r="CVQ62" s="2"/>
      <c r="CVS62" s="2"/>
      <c r="CVU62" s="2"/>
      <c r="CVW62" s="2"/>
      <c r="CVY62" s="2"/>
      <c r="CWA62" s="2"/>
      <c r="CWC62" s="2"/>
      <c r="CWE62" s="2"/>
      <c r="CWG62" s="2"/>
      <c r="CWI62" s="2"/>
      <c r="CWK62" s="2"/>
      <c r="CWM62" s="2"/>
      <c r="CWO62" s="2"/>
      <c r="CWQ62" s="2"/>
      <c r="CWS62" s="2"/>
      <c r="CWU62" s="2"/>
      <c r="CWW62" s="2"/>
      <c r="CWY62" s="2"/>
      <c r="CXA62" s="2"/>
      <c r="CXC62" s="2"/>
      <c r="CXE62" s="2"/>
      <c r="CXG62" s="2"/>
      <c r="CXI62" s="2"/>
      <c r="CXK62" s="2"/>
      <c r="CXM62" s="2"/>
      <c r="CXO62" s="2"/>
      <c r="CXQ62" s="2"/>
      <c r="CXS62" s="2"/>
      <c r="CXU62" s="2"/>
      <c r="CXW62" s="2"/>
      <c r="CXY62" s="2"/>
      <c r="CYA62" s="2"/>
      <c r="CYC62" s="2"/>
      <c r="CYE62" s="2"/>
      <c r="CYG62" s="2"/>
      <c r="CYI62" s="2"/>
      <c r="CYK62" s="2"/>
      <c r="CYM62" s="2"/>
      <c r="CYO62" s="2"/>
      <c r="CYQ62" s="2"/>
      <c r="CYS62" s="2"/>
      <c r="CYU62" s="2"/>
      <c r="CYW62" s="2"/>
      <c r="CYY62" s="2"/>
      <c r="CZA62" s="2"/>
      <c r="CZC62" s="2"/>
      <c r="CZE62" s="2"/>
      <c r="CZG62" s="2"/>
      <c r="CZI62" s="2"/>
      <c r="CZK62" s="2"/>
      <c r="CZM62" s="2"/>
      <c r="CZO62" s="2"/>
      <c r="CZQ62" s="2"/>
      <c r="CZS62" s="2"/>
      <c r="CZU62" s="2"/>
      <c r="CZW62" s="2"/>
      <c r="CZY62" s="2"/>
      <c r="DAA62" s="2"/>
      <c r="DAC62" s="2"/>
      <c r="DAE62" s="2"/>
      <c r="DAG62" s="2"/>
      <c r="DAI62" s="2"/>
      <c r="DAK62" s="2"/>
      <c r="DAM62" s="2"/>
      <c r="DAO62" s="2"/>
      <c r="DAQ62" s="2"/>
      <c r="DAS62" s="2"/>
      <c r="DAU62" s="2"/>
      <c r="DAW62" s="2"/>
      <c r="DAY62" s="2"/>
      <c r="DBA62" s="2"/>
      <c r="DBC62" s="2"/>
      <c r="DBE62" s="2"/>
      <c r="DBG62" s="2"/>
      <c r="DBI62" s="2"/>
      <c r="DBK62" s="2"/>
      <c r="DBM62" s="2"/>
      <c r="DBO62" s="2"/>
      <c r="DBQ62" s="2"/>
      <c r="DBS62" s="2"/>
      <c r="DBU62" s="2"/>
      <c r="DBW62" s="2"/>
      <c r="DBY62" s="2"/>
      <c r="DCA62" s="2"/>
      <c r="DCC62" s="2"/>
      <c r="DCE62" s="2"/>
      <c r="DCG62" s="2"/>
      <c r="DCI62" s="2"/>
      <c r="DCK62" s="2"/>
      <c r="DCM62" s="2"/>
      <c r="DCO62" s="2"/>
      <c r="DCQ62" s="2"/>
      <c r="DCS62" s="2"/>
      <c r="DCU62" s="2"/>
      <c r="DCW62" s="2"/>
      <c r="DCY62" s="2"/>
      <c r="DDA62" s="2"/>
      <c r="DDC62" s="2"/>
      <c r="DDE62" s="2"/>
      <c r="DDG62" s="2"/>
      <c r="DDI62" s="2"/>
      <c r="DDK62" s="2"/>
      <c r="DDM62" s="2"/>
      <c r="DDO62" s="2"/>
      <c r="DDQ62" s="2"/>
      <c r="DDS62" s="2"/>
      <c r="DDU62" s="2"/>
      <c r="DDW62" s="2"/>
      <c r="DDY62" s="2"/>
      <c r="DEA62" s="2"/>
      <c r="DEC62" s="2"/>
      <c r="DEE62" s="2"/>
      <c r="DEG62" s="2"/>
      <c r="DEI62" s="2"/>
      <c r="DEK62" s="2"/>
      <c r="DEM62" s="2"/>
      <c r="DEO62" s="2"/>
      <c r="DEQ62" s="2"/>
      <c r="DES62" s="2"/>
      <c r="DEU62" s="2"/>
      <c r="DEW62" s="2"/>
      <c r="DEY62" s="2"/>
      <c r="DFA62" s="2"/>
      <c r="DFC62" s="2"/>
      <c r="DFE62" s="2"/>
      <c r="DFG62" s="2"/>
      <c r="DFI62" s="2"/>
      <c r="DFK62" s="2"/>
      <c r="DFM62" s="2"/>
      <c r="DFO62" s="2"/>
      <c r="DFQ62" s="2"/>
      <c r="DFS62" s="2"/>
      <c r="DFU62" s="2"/>
      <c r="DFW62" s="2"/>
      <c r="DFY62" s="2"/>
      <c r="DGA62" s="2"/>
      <c r="DGC62" s="2"/>
      <c r="DGE62" s="2"/>
      <c r="DGG62" s="2"/>
      <c r="DGI62" s="2"/>
      <c r="DGK62" s="2"/>
      <c r="DGM62" s="2"/>
      <c r="DGO62" s="2"/>
      <c r="DGQ62" s="2"/>
      <c r="DGS62" s="2"/>
      <c r="DGU62" s="2"/>
      <c r="DGW62" s="2"/>
      <c r="DGY62" s="2"/>
      <c r="DHA62" s="2"/>
      <c r="DHC62" s="2"/>
      <c r="DHE62" s="2"/>
      <c r="DHG62" s="2"/>
      <c r="DHI62" s="2"/>
      <c r="DHK62" s="2"/>
      <c r="DHM62" s="2"/>
      <c r="DHO62" s="2"/>
      <c r="DHQ62" s="2"/>
      <c r="DHS62" s="2"/>
      <c r="DHU62" s="2"/>
      <c r="DHW62" s="2"/>
      <c r="DHY62" s="2"/>
      <c r="DIA62" s="2"/>
      <c r="DIC62" s="2"/>
      <c r="DIE62" s="2"/>
      <c r="DIG62" s="2"/>
      <c r="DII62" s="2"/>
      <c r="DIK62" s="2"/>
      <c r="DIM62" s="2"/>
      <c r="DIO62" s="2"/>
      <c r="DIQ62" s="2"/>
      <c r="DIS62" s="2"/>
      <c r="DIU62" s="2"/>
      <c r="DIW62" s="2"/>
      <c r="DIY62" s="2"/>
      <c r="DJA62" s="2"/>
      <c r="DJC62" s="2"/>
      <c r="DJE62" s="2"/>
      <c r="DJG62" s="2"/>
      <c r="DJI62" s="2"/>
      <c r="DJK62" s="2"/>
      <c r="DJM62" s="2"/>
      <c r="DJO62" s="2"/>
      <c r="DJQ62" s="2"/>
      <c r="DJS62" s="2"/>
      <c r="DJU62" s="2"/>
      <c r="DJW62" s="2"/>
      <c r="DJY62" s="2"/>
      <c r="DKA62" s="2"/>
      <c r="DKC62" s="2"/>
      <c r="DKE62" s="2"/>
      <c r="DKG62" s="2"/>
      <c r="DKI62" s="2"/>
      <c r="DKK62" s="2"/>
      <c r="DKM62" s="2"/>
      <c r="DKO62" s="2"/>
      <c r="DKQ62" s="2"/>
      <c r="DKS62" s="2"/>
      <c r="DKU62" s="2"/>
      <c r="DKW62" s="2"/>
      <c r="DKY62" s="2"/>
      <c r="DLA62" s="2"/>
      <c r="DLC62" s="2"/>
      <c r="DLE62" s="2"/>
      <c r="DLG62" s="2"/>
      <c r="DLI62" s="2"/>
      <c r="DLK62" s="2"/>
      <c r="DLM62" s="2"/>
      <c r="DLO62" s="2"/>
      <c r="DLQ62" s="2"/>
      <c r="DLS62" s="2"/>
      <c r="DLU62" s="2"/>
      <c r="DLW62" s="2"/>
      <c r="DLY62" s="2"/>
      <c r="DMA62" s="2"/>
      <c r="DMC62" s="2"/>
      <c r="DME62" s="2"/>
      <c r="DMG62" s="2"/>
      <c r="DMI62" s="2"/>
      <c r="DMK62" s="2"/>
      <c r="DMM62" s="2"/>
      <c r="DMO62" s="2"/>
      <c r="DMQ62" s="2"/>
      <c r="DMS62" s="2"/>
      <c r="DMU62" s="2"/>
      <c r="DMW62" s="2"/>
      <c r="DMY62" s="2"/>
      <c r="DNA62" s="2"/>
      <c r="DNC62" s="2"/>
      <c r="DNE62" s="2"/>
      <c r="DNG62" s="2"/>
      <c r="DNI62" s="2"/>
      <c r="DNK62" s="2"/>
      <c r="DNM62" s="2"/>
      <c r="DNO62" s="2"/>
      <c r="DNQ62" s="2"/>
      <c r="DNS62" s="2"/>
      <c r="DNU62" s="2"/>
      <c r="DNW62" s="2"/>
      <c r="DNY62" s="2"/>
      <c r="DOA62" s="2"/>
      <c r="DOC62" s="2"/>
      <c r="DOE62" s="2"/>
      <c r="DOG62" s="2"/>
      <c r="DOI62" s="2"/>
      <c r="DOK62" s="2"/>
      <c r="DOM62" s="2"/>
      <c r="DOO62" s="2"/>
      <c r="DOQ62" s="2"/>
      <c r="DOS62" s="2"/>
      <c r="DOU62" s="2"/>
      <c r="DOW62" s="2"/>
      <c r="DOY62" s="2"/>
      <c r="DPA62" s="2"/>
      <c r="DPC62" s="2"/>
      <c r="DPE62" s="2"/>
      <c r="DPG62" s="2"/>
      <c r="DPI62" s="2"/>
      <c r="DPK62" s="2"/>
      <c r="DPM62" s="2"/>
      <c r="DPO62" s="2"/>
      <c r="DPQ62" s="2"/>
      <c r="DPS62" s="2"/>
      <c r="DPU62" s="2"/>
      <c r="DPW62" s="2"/>
      <c r="DPY62" s="2"/>
      <c r="DQA62" s="2"/>
      <c r="DQC62" s="2"/>
      <c r="DQE62" s="2"/>
      <c r="DQG62" s="2"/>
      <c r="DQI62" s="2"/>
      <c r="DQK62" s="2"/>
      <c r="DQM62" s="2"/>
      <c r="DQO62" s="2"/>
      <c r="DQQ62" s="2"/>
      <c r="DQS62" s="2"/>
      <c r="DQU62" s="2"/>
      <c r="DQW62" s="2"/>
      <c r="DQY62" s="2"/>
      <c r="DRA62" s="2"/>
      <c r="DRC62" s="2"/>
      <c r="DRE62" s="2"/>
      <c r="DRG62" s="2"/>
      <c r="DRI62" s="2"/>
      <c r="DRK62" s="2"/>
      <c r="DRM62" s="2"/>
      <c r="DRO62" s="2"/>
      <c r="DRQ62" s="2"/>
      <c r="DRS62" s="2"/>
      <c r="DRU62" s="2"/>
      <c r="DRW62" s="2"/>
      <c r="DRY62" s="2"/>
      <c r="DSA62" s="2"/>
      <c r="DSC62" s="2"/>
      <c r="DSE62" s="2"/>
      <c r="DSG62" s="2"/>
      <c r="DSI62" s="2"/>
      <c r="DSK62" s="2"/>
      <c r="DSM62" s="2"/>
      <c r="DSO62" s="2"/>
      <c r="DSQ62" s="2"/>
      <c r="DSS62" s="2"/>
      <c r="DSU62" s="2"/>
      <c r="DSW62" s="2"/>
      <c r="DSY62" s="2"/>
      <c r="DTA62" s="2"/>
      <c r="DTC62" s="2"/>
      <c r="DTE62" s="2"/>
      <c r="DTG62" s="2"/>
      <c r="DTI62" s="2"/>
      <c r="DTK62" s="2"/>
      <c r="DTM62" s="2"/>
      <c r="DTO62" s="2"/>
      <c r="DTQ62" s="2"/>
      <c r="DTS62" s="2"/>
      <c r="DTU62" s="2"/>
      <c r="DTW62" s="2"/>
      <c r="DTY62" s="2"/>
      <c r="DUA62" s="2"/>
      <c r="DUC62" s="2"/>
      <c r="DUE62" s="2"/>
      <c r="DUG62" s="2"/>
      <c r="DUI62" s="2"/>
      <c r="DUK62" s="2"/>
      <c r="DUM62" s="2"/>
      <c r="DUO62" s="2"/>
      <c r="DUQ62" s="2"/>
      <c r="DUS62" s="2"/>
      <c r="DUU62" s="2"/>
      <c r="DUW62" s="2"/>
      <c r="DUY62" s="2"/>
      <c r="DVA62" s="2"/>
      <c r="DVC62" s="2"/>
      <c r="DVE62" s="2"/>
      <c r="DVG62" s="2"/>
      <c r="DVI62" s="2"/>
      <c r="DVK62" s="2"/>
      <c r="DVM62" s="2"/>
      <c r="DVO62" s="2"/>
      <c r="DVQ62" s="2"/>
      <c r="DVS62" s="2"/>
      <c r="DVU62" s="2"/>
      <c r="DVW62" s="2"/>
      <c r="DVY62" s="2"/>
      <c r="DWA62" s="2"/>
      <c r="DWC62" s="2"/>
      <c r="DWE62" s="2"/>
      <c r="DWG62" s="2"/>
      <c r="DWI62" s="2"/>
      <c r="DWK62" s="2"/>
      <c r="DWM62" s="2"/>
      <c r="DWO62" s="2"/>
      <c r="DWQ62" s="2"/>
      <c r="DWS62" s="2"/>
      <c r="DWU62" s="2"/>
      <c r="DWW62" s="2"/>
      <c r="DWY62" s="2"/>
      <c r="DXA62" s="2"/>
      <c r="DXC62" s="2"/>
      <c r="DXE62" s="2"/>
      <c r="DXG62" s="2"/>
      <c r="DXI62" s="2"/>
      <c r="DXK62" s="2"/>
      <c r="DXM62" s="2"/>
      <c r="DXO62" s="2"/>
      <c r="DXQ62" s="2"/>
      <c r="DXS62" s="2"/>
      <c r="DXU62" s="2"/>
      <c r="DXW62" s="2"/>
      <c r="DXY62" s="2"/>
      <c r="DYA62" s="2"/>
      <c r="DYC62" s="2"/>
      <c r="DYE62" s="2"/>
      <c r="DYG62" s="2"/>
      <c r="DYI62" s="2"/>
      <c r="DYK62" s="2"/>
      <c r="DYM62" s="2"/>
      <c r="DYO62" s="2"/>
      <c r="DYQ62" s="2"/>
      <c r="DYS62" s="2"/>
      <c r="DYU62" s="2"/>
      <c r="DYW62" s="2"/>
      <c r="DYY62" s="2"/>
      <c r="DZA62" s="2"/>
      <c r="DZC62" s="2"/>
      <c r="DZE62" s="2"/>
      <c r="DZG62" s="2"/>
      <c r="DZI62" s="2"/>
      <c r="DZK62" s="2"/>
      <c r="DZM62" s="2"/>
      <c r="DZO62" s="2"/>
      <c r="DZQ62" s="2"/>
      <c r="DZS62" s="2"/>
      <c r="DZU62" s="2"/>
      <c r="DZW62" s="2"/>
      <c r="DZY62" s="2"/>
      <c r="EAA62" s="2"/>
      <c r="EAC62" s="2"/>
      <c r="EAE62" s="2"/>
      <c r="EAG62" s="2"/>
      <c r="EAI62" s="2"/>
      <c r="EAK62" s="2"/>
      <c r="EAM62" s="2"/>
      <c r="EAO62" s="2"/>
      <c r="EAQ62" s="2"/>
      <c r="EAS62" s="2"/>
      <c r="EAU62" s="2"/>
      <c r="EAW62" s="2"/>
      <c r="EAY62" s="2"/>
      <c r="EBA62" s="2"/>
      <c r="EBC62" s="2"/>
      <c r="EBE62" s="2"/>
      <c r="EBG62" s="2"/>
      <c r="EBI62" s="2"/>
      <c r="EBK62" s="2"/>
      <c r="EBM62" s="2"/>
      <c r="EBO62" s="2"/>
      <c r="EBQ62" s="2"/>
      <c r="EBS62" s="2"/>
      <c r="EBU62" s="2"/>
      <c r="EBW62" s="2"/>
      <c r="EBY62" s="2"/>
      <c r="ECA62" s="2"/>
      <c r="ECC62" s="2"/>
      <c r="ECE62" s="2"/>
      <c r="ECG62" s="2"/>
      <c r="ECI62" s="2"/>
      <c r="ECK62" s="2"/>
      <c r="ECM62" s="2"/>
      <c r="ECO62" s="2"/>
      <c r="ECQ62" s="2"/>
      <c r="ECS62" s="2"/>
      <c r="ECU62" s="2"/>
      <c r="ECW62" s="2"/>
      <c r="ECY62" s="2"/>
      <c r="EDA62" s="2"/>
      <c r="EDC62" s="2"/>
      <c r="EDE62" s="2"/>
      <c r="EDG62" s="2"/>
      <c r="EDI62" s="2"/>
      <c r="EDK62" s="2"/>
      <c r="EDM62" s="2"/>
      <c r="EDO62" s="2"/>
      <c r="EDQ62" s="2"/>
      <c r="EDS62" s="2"/>
      <c r="EDU62" s="2"/>
      <c r="EDW62" s="2"/>
      <c r="EDY62" s="2"/>
      <c r="EEA62" s="2"/>
      <c r="EEC62" s="2"/>
      <c r="EEE62" s="2"/>
      <c r="EEG62" s="2"/>
      <c r="EEI62" s="2"/>
      <c r="EEK62" s="2"/>
      <c r="EEM62" s="2"/>
      <c r="EEO62" s="2"/>
      <c r="EEQ62" s="2"/>
      <c r="EES62" s="2"/>
      <c r="EEU62" s="2"/>
      <c r="EEW62" s="2"/>
      <c r="EEY62" s="2"/>
      <c r="EFA62" s="2"/>
      <c r="EFC62" s="2"/>
      <c r="EFE62" s="2"/>
      <c r="EFG62" s="2"/>
      <c r="EFI62" s="2"/>
      <c r="EFK62" s="2"/>
      <c r="EFM62" s="2"/>
      <c r="EFO62" s="2"/>
      <c r="EFQ62" s="2"/>
      <c r="EFS62" s="2"/>
      <c r="EFU62" s="2"/>
      <c r="EFW62" s="2"/>
      <c r="EFY62" s="2"/>
      <c r="EGA62" s="2"/>
      <c r="EGC62" s="2"/>
      <c r="EGE62" s="2"/>
      <c r="EGG62" s="2"/>
      <c r="EGI62" s="2"/>
      <c r="EGK62" s="2"/>
      <c r="EGM62" s="2"/>
      <c r="EGO62" s="2"/>
      <c r="EGQ62" s="2"/>
      <c r="EGS62" s="2"/>
      <c r="EGU62" s="2"/>
      <c r="EGW62" s="2"/>
      <c r="EGY62" s="2"/>
      <c r="EHA62" s="2"/>
      <c r="EHC62" s="2"/>
      <c r="EHE62" s="2"/>
      <c r="EHG62" s="2"/>
      <c r="EHI62" s="2"/>
      <c r="EHK62" s="2"/>
      <c r="EHM62" s="2"/>
      <c r="EHO62" s="2"/>
      <c r="EHQ62" s="2"/>
      <c r="EHS62" s="2"/>
      <c r="EHU62" s="2"/>
      <c r="EHW62" s="2"/>
      <c r="EHY62" s="2"/>
      <c r="EIA62" s="2"/>
      <c r="EIC62" s="2"/>
      <c r="EIE62" s="2"/>
      <c r="EIG62" s="2"/>
      <c r="EII62" s="2"/>
      <c r="EIK62" s="2"/>
      <c r="EIM62" s="2"/>
      <c r="EIO62" s="2"/>
      <c r="EIQ62" s="2"/>
      <c r="EIS62" s="2"/>
      <c r="EIU62" s="2"/>
      <c r="EIW62" s="2"/>
      <c r="EIY62" s="2"/>
      <c r="EJA62" s="2"/>
      <c r="EJC62" s="2"/>
      <c r="EJE62" s="2"/>
      <c r="EJG62" s="2"/>
      <c r="EJI62" s="2"/>
      <c r="EJK62" s="2"/>
      <c r="EJM62" s="2"/>
      <c r="EJO62" s="2"/>
      <c r="EJQ62" s="2"/>
      <c r="EJS62" s="2"/>
      <c r="EJU62" s="2"/>
      <c r="EJW62" s="2"/>
      <c r="EJY62" s="2"/>
      <c r="EKA62" s="2"/>
      <c r="EKC62" s="2"/>
      <c r="EKE62" s="2"/>
      <c r="EKG62" s="2"/>
      <c r="EKI62" s="2"/>
      <c r="EKK62" s="2"/>
      <c r="EKM62" s="2"/>
      <c r="EKO62" s="2"/>
      <c r="EKQ62" s="2"/>
      <c r="EKS62" s="2"/>
      <c r="EKU62" s="2"/>
      <c r="EKW62" s="2"/>
      <c r="EKY62" s="2"/>
      <c r="ELA62" s="2"/>
      <c r="ELC62" s="2"/>
      <c r="ELE62" s="2"/>
      <c r="ELG62" s="2"/>
      <c r="ELI62" s="2"/>
      <c r="ELK62" s="2"/>
      <c r="ELM62" s="2"/>
      <c r="ELO62" s="2"/>
      <c r="ELQ62" s="2"/>
      <c r="ELS62" s="2"/>
      <c r="ELU62" s="2"/>
      <c r="ELW62" s="2"/>
      <c r="ELY62" s="2"/>
      <c r="EMA62" s="2"/>
      <c r="EMC62" s="2"/>
      <c r="EME62" s="2"/>
      <c r="EMG62" s="2"/>
      <c r="EMI62" s="2"/>
      <c r="EMK62" s="2"/>
      <c r="EMM62" s="2"/>
      <c r="EMO62" s="2"/>
      <c r="EMQ62" s="2"/>
      <c r="EMS62" s="2"/>
      <c r="EMU62" s="2"/>
      <c r="EMW62" s="2"/>
      <c r="EMY62" s="2"/>
      <c r="ENA62" s="2"/>
      <c r="ENC62" s="2"/>
      <c r="ENE62" s="2"/>
      <c r="ENG62" s="2"/>
      <c r="ENI62" s="2"/>
      <c r="ENK62" s="2"/>
      <c r="ENM62" s="2"/>
      <c r="ENO62" s="2"/>
      <c r="ENQ62" s="2"/>
      <c r="ENS62" s="2"/>
      <c r="ENU62" s="2"/>
      <c r="ENW62" s="2"/>
      <c r="ENY62" s="2"/>
      <c r="EOA62" s="2"/>
      <c r="EOC62" s="2"/>
      <c r="EOE62" s="2"/>
      <c r="EOG62" s="2"/>
      <c r="EOI62" s="2"/>
      <c r="EOK62" s="2"/>
      <c r="EOM62" s="2"/>
      <c r="EOO62" s="2"/>
      <c r="EOQ62" s="2"/>
      <c r="EOS62" s="2"/>
      <c r="EOU62" s="2"/>
      <c r="EOW62" s="2"/>
      <c r="EOY62" s="2"/>
      <c r="EPA62" s="2"/>
      <c r="EPC62" s="2"/>
      <c r="EPE62" s="2"/>
      <c r="EPG62" s="2"/>
      <c r="EPI62" s="2"/>
      <c r="EPK62" s="2"/>
      <c r="EPM62" s="2"/>
      <c r="EPO62" s="2"/>
      <c r="EPQ62" s="2"/>
      <c r="EPS62" s="2"/>
      <c r="EPU62" s="2"/>
      <c r="EPW62" s="2"/>
      <c r="EPY62" s="2"/>
      <c r="EQA62" s="2"/>
      <c r="EQC62" s="2"/>
      <c r="EQE62" s="2"/>
      <c r="EQG62" s="2"/>
      <c r="EQI62" s="2"/>
      <c r="EQK62" s="2"/>
      <c r="EQM62" s="2"/>
      <c r="EQO62" s="2"/>
      <c r="EQQ62" s="2"/>
      <c r="EQS62" s="2"/>
      <c r="EQU62" s="2"/>
      <c r="EQW62" s="2"/>
      <c r="EQY62" s="2"/>
      <c r="ERA62" s="2"/>
      <c r="ERC62" s="2"/>
      <c r="ERE62" s="2"/>
      <c r="ERG62" s="2"/>
      <c r="ERI62" s="2"/>
      <c r="ERK62" s="2"/>
      <c r="ERM62" s="2"/>
      <c r="ERO62" s="2"/>
      <c r="ERQ62" s="2"/>
      <c r="ERS62" s="2"/>
      <c r="ERU62" s="2"/>
      <c r="ERW62" s="2"/>
      <c r="ERY62" s="2"/>
      <c r="ESA62" s="2"/>
      <c r="ESC62" s="2"/>
      <c r="ESE62" s="2"/>
      <c r="ESG62" s="2"/>
      <c r="ESI62" s="2"/>
      <c r="ESK62" s="2"/>
      <c r="ESM62" s="2"/>
      <c r="ESO62" s="2"/>
      <c r="ESQ62" s="2"/>
      <c r="ESS62" s="2"/>
      <c r="ESU62" s="2"/>
      <c r="ESW62" s="2"/>
      <c r="ESY62" s="2"/>
      <c r="ETA62" s="2"/>
      <c r="ETC62" s="2"/>
      <c r="ETE62" s="2"/>
      <c r="ETG62" s="2"/>
      <c r="ETI62" s="2"/>
      <c r="ETK62" s="2"/>
      <c r="ETM62" s="2"/>
      <c r="ETO62" s="2"/>
      <c r="ETQ62" s="2"/>
      <c r="ETS62" s="2"/>
      <c r="ETU62" s="2"/>
      <c r="ETW62" s="2"/>
      <c r="ETY62" s="2"/>
      <c r="EUA62" s="2"/>
      <c r="EUC62" s="2"/>
      <c r="EUE62" s="2"/>
      <c r="EUG62" s="2"/>
      <c r="EUI62" s="2"/>
      <c r="EUK62" s="2"/>
      <c r="EUM62" s="2"/>
      <c r="EUO62" s="2"/>
      <c r="EUQ62" s="2"/>
      <c r="EUS62" s="2"/>
      <c r="EUU62" s="2"/>
      <c r="EUW62" s="2"/>
      <c r="EUY62" s="2"/>
      <c r="EVA62" s="2"/>
      <c r="EVC62" s="2"/>
      <c r="EVE62" s="2"/>
      <c r="EVG62" s="2"/>
      <c r="EVI62" s="2"/>
      <c r="EVK62" s="2"/>
      <c r="EVM62" s="2"/>
      <c r="EVO62" s="2"/>
      <c r="EVQ62" s="2"/>
      <c r="EVS62" s="2"/>
      <c r="EVU62" s="2"/>
      <c r="EVW62" s="2"/>
      <c r="EVY62" s="2"/>
      <c r="EWA62" s="2"/>
      <c r="EWC62" s="2"/>
      <c r="EWE62" s="2"/>
      <c r="EWG62" s="2"/>
      <c r="EWI62" s="2"/>
      <c r="EWK62" s="2"/>
      <c r="EWM62" s="2"/>
      <c r="EWO62" s="2"/>
      <c r="EWQ62" s="2"/>
      <c r="EWS62" s="2"/>
      <c r="EWU62" s="2"/>
      <c r="EWW62" s="2"/>
      <c r="EWY62" s="2"/>
      <c r="EXA62" s="2"/>
      <c r="EXC62" s="2"/>
      <c r="EXE62" s="2"/>
      <c r="EXG62" s="2"/>
      <c r="EXI62" s="2"/>
      <c r="EXK62" s="2"/>
      <c r="EXM62" s="2"/>
      <c r="EXO62" s="2"/>
      <c r="EXQ62" s="2"/>
      <c r="EXS62" s="2"/>
      <c r="EXU62" s="2"/>
      <c r="EXW62" s="2"/>
      <c r="EXY62" s="2"/>
      <c r="EYA62" s="2"/>
      <c r="EYC62" s="2"/>
      <c r="EYE62" s="2"/>
      <c r="EYG62" s="2"/>
      <c r="EYI62" s="2"/>
      <c r="EYK62" s="2"/>
      <c r="EYM62" s="2"/>
      <c r="EYO62" s="2"/>
      <c r="EYQ62" s="2"/>
      <c r="EYS62" s="2"/>
      <c r="EYU62" s="2"/>
      <c r="EYW62" s="2"/>
      <c r="EYY62" s="2"/>
      <c r="EZA62" s="2"/>
      <c r="EZC62" s="2"/>
      <c r="EZE62" s="2"/>
      <c r="EZG62" s="2"/>
      <c r="EZI62" s="2"/>
      <c r="EZK62" s="2"/>
      <c r="EZM62" s="2"/>
      <c r="EZO62" s="2"/>
      <c r="EZQ62" s="2"/>
      <c r="EZS62" s="2"/>
      <c r="EZU62" s="2"/>
      <c r="EZW62" s="2"/>
      <c r="EZY62" s="2"/>
      <c r="FAA62" s="2"/>
      <c r="FAC62" s="2"/>
      <c r="FAE62" s="2"/>
      <c r="FAG62" s="2"/>
      <c r="FAI62" s="2"/>
      <c r="FAK62" s="2"/>
      <c r="FAM62" s="2"/>
      <c r="FAO62" s="2"/>
      <c r="FAQ62" s="2"/>
      <c r="FAS62" s="2"/>
      <c r="FAU62" s="2"/>
      <c r="FAW62" s="2"/>
      <c r="FAY62" s="2"/>
      <c r="FBA62" s="2"/>
      <c r="FBC62" s="2"/>
      <c r="FBE62" s="2"/>
      <c r="FBG62" s="2"/>
      <c r="FBI62" s="2"/>
      <c r="FBK62" s="2"/>
      <c r="FBM62" s="2"/>
      <c r="FBO62" s="2"/>
      <c r="FBQ62" s="2"/>
      <c r="FBS62" s="2"/>
      <c r="FBU62" s="2"/>
      <c r="FBW62" s="2"/>
      <c r="FBY62" s="2"/>
      <c r="FCA62" s="2"/>
      <c r="FCC62" s="2"/>
      <c r="FCE62" s="2"/>
      <c r="FCG62" s="2"/>
      <c r="FCI62" s="2"/>
      <c r="FCK62" s="2"/>
      <c r="FCM62" s="2"/>
      <c r="FCO62" s="2"/>
      <c r="FCQ62" s="2"/>
      <c r="FCS62" s="2"/>
      <c r="FCU62" s="2"/>
      <c r="FCW62" s="2"/>
      <c r="FCY62" s="2"/>
      <c r="FDA62" s="2"/>
      <c r="FDC62" s="2"/>
      <c r="FDE62" s="2"/>
      <c r="FDG62" s="2"/>
      <c r="FDI62" s="2"/>
      <c r="FDK62" s="2"/>
      <c r="FDM62" s="2"/>
      <c r="FDO62" s="2"/>
      <c r="FDQ62" s="2"/>
      <c r="FDS62" s="2"/>
      <c r="FDU62" s="2"/>
      <c r="FDW62" s="2"/>
      <c r="FDY62" s="2"/>
      <c r="FEA62" s="2"/>
      <c r="FEC62" s="2"/>
      <c r="FEE62" s="2"/>
      <c r="FEG62" s="2"/>
      <c r="FEI62" s="2"/>
      <c r="FEK62" s="2"/>
      <c r="FEM62" s="2"/>
      <c r="FEO62" s="2"/>
      <c r="FEQ62" s="2"/>
      <c r="FES62" s="2"/>
      <c r="FEU62" s="2"/>
      <c r="FEW62" s="2"/>
      <c r="FEY62" s="2"/>
      <c r="FFA62" s="2"/>
      <c r="FFC62" s="2"/>
      <c r="FFE62" s="2"/>
      <c r="FFG62" s="2"/>
      <c r="FFI62" s="2"/>
      <c r="FFK62" s="2"/>
      <c r="FFM62" s="2"/>
      <c r="FFO62" s="2"/>
      <c r="FFQ62" s="2"/>
      <c r="FFS62" s="2"/>
      <c r="FFU62" s="2"/>
      <c r="FFW62" s="2"/>
      <c r="FFY62" s="2"/>
      <c r="FGA62" s="2"/>
      <c r="FGC62" s="2"/>
      <c r="FGE62" s="2"/>
      <c r="FGG62" s="2"/>
      <c r="FGI62" s="2"/>
      <c r="FGK62" s="2"/>
      <c r="FGM62" s="2"/>
      <c r="FGO62" s="2"/>
      <c r="FGQ62" s="2"/>
      <c r="FGS62" s="2"/>
      <c r="FGU62" s="2"/>
      <c r="FGW62" s="2"/>
      <c r="FGY62" s="2"/>
      <c r="FHA62" s="2"/>
      <c r="FHC62" s="2"/>
      <c r="FHE62" s="2"/>
      <c r="FHG62" s="2"/>
      <c r="FHI62" s="2"/>
      <c r="FHK62" s="2"/>
      <c r="FHM62" s="2"/>
      <c r="FHO62" s="2"/>
      <c r="FHQ62" s="2"/>
      <c r="FHS62" s="2"/>
      <c r="FHU62" s="2"/>
      <c r="FHW62" s="2"/>
      <c r="FHY62" s="2"/>
      <c r="FIA62" s="2"/>
      <c r="FIC62" s="2"/>
      <c r="FIE62" s="2"/>
      <c r="FIG62" s="2"/>
      <c r="FII62" s="2"/>
      <c r="FIK62" s="2"/>
      <c r="FIM62" s="2"/>
      <c r="FIO62" s="2"/>
      <c r="FIQ62" s="2"/>
      <c r="FIS62" s="2"/>
      <c r="FIU62" s="2"/>
      <c r="FIW62" s="2"/>
      <c r="FIY62" s="2"/>
      <c r="FJA62" s="2"/>
      <c r="FJC62" s="2"/>
      <c r="FJE62" s="2"/>
      <c r="FJG62" s="2"/>
      <c r="FJI62" s="2"/>
      <c r="FJK62" s="2"/>
      <c r="FJM62" s="2"/>
      <c r="FJO62" s="2"/>
      <c r="FJQ62" s="2"/>
      <c r="FJS62" s="2"/>
      <c r="FJU62" s="2"/>
      <c r="FJW62" s="2"/>
      <c r="FJY62" s="2"/>
      <c r="FKA62" s="2"/>
      <c r="FKC62" s="2"/>
      <c r="FKE62" s="2"/>
      <c r="FKG62" s="2"/>
      <c r="FKI62" s="2"/>
      <c r="FKK62" s="2"/>
      <c r="FKM62" s="2"/>
      <c r="FKO62" s="2"/>
      <c r="FKQ62" s="2"/>
      <c r="FKS62" s="2"/>
      <c r="FKU62" s="2"/>
      <c r="FKW62" s="2"/>
      <c r="FKY62" s="2"/>
      <c r="FLA62" s="2"/>
      <c r="FLC62" s="2"/>
      <c r="FLE62" s="2"/>
      <c r="FLG62" s="2"/>
      <c r="FLI62" s="2"/>
      <c r="FLK62" s="2"/>
      <c r="FLM62" s="2"/>
      <c r="FLO62" s="2"/>
      <c r="FLQ62" s="2"/>
      <c r="FLS62" s="2"/>
      <c r="FLU62" s="2"/>
      <c r="FLW62" s="2"/>
      <c r="FLY62" s="2"/>
      <c r="FMA62" s="2"/>
      <c r="FMC62" s="2"/>
      <c r="FME62" s="2"/>
      <c r="FMG62" s="2"/>
      <c r="FMI62" s="2"/>
      <c r="FMK62" s="2"/>
      <c r="FMM62" s="2"/>
      <c r="FMO62" s="2"/>
      <c r="FMQ62" s="2"/>
      <c r="FMS62" s="2"/>
      <c r="FMU62" s="2"/>
      <c r="FMW62" s="2"/>
      <c r="FMY62" s="2"/>
      <c r="FNA62" s="2"/>
      <c r="FNC62" s="2"/>
      <c r="FNE62" s="2"/>
      <c r="FNG62" s="2"/>
      <c r="FNI62" s="2"/>
      <c r="FNK62" s="2"/>
      <c r="FNM62" s="2"/>
      <c r="FNO62" s="2"/>
      <c r="FNQ62" s="2"/>
      <c r="FNS62" s="2"/>
      <c r="FNU62" s="2"/>
      <c r="FNW62" s="2"/>
      <c r="FNY62" s="2"/>
      <c r="FOA62" s="2"/>
      <c r="FOC62" s="2"/>
      <c r="FOE62" s="2"/>
      <c r="FOG62" s="2"/>
      <c r="FOI62" s="2"/>
      <c r="FOK62" s="2"/>
      <c r="FOM62" s="2"/>
      <c r="FOO62" s="2"/>
      <c r="FOQ62" s="2"/>
      <c r="FOS62" s="2"/>
      <c r="FOU62" s="2"/>
      <c r="FOW62" s="2"/>
      <c r="FOY62" s="2"/>
      <c r="FPA62" s="2"/>
      <c r="FPC62" s="2"/>
      <c r="FPE62" s="2"/>
      <c r="FPG62" s="2"/>
      <c r="FPI62" s="2"/>
      <c r="FPK62" s="2"/>
      <c r="FPM62" s="2"/>
      <c r="FPO62" s="2"/>
      <c r="FPQ62" s="2"/>
      <c r="FPS62" s="2"/>
      <c r="FPU62" s="2"/>
      <c r="FPW62" s="2"/>
      <c r="FPY62" s="2"/>
      <c r="FQA62" s="2"/>
      <c r="FQC62" s="2"/>
      <c r="FQE62" s="2"/>
      <c r="FQG62" s="2"/>
      <c r="FQI62" s="2"/>
      <c r="FQK62" s="2"/>
      <c r="FQM62" s="2"/>
      <c r="FQO62" s="2"/>
      <c r="FQQ62" s="2"/>
      <c r="FQS62" s="2"/>
      <c r="FQU62" s="2"/>
      <c r="FQW62" s="2"/>
      <c r="FQY62" s="2"/>
      <c r="FRA62" s="2"/>
      <c r="FRC62" s="2"/>
      <c r="FRE62" s="2"/>
      <c r="FRG62" s="2"/>
      <c r="FRI62" s="2"/>
      <c r="FRK62" s="2"/>
      <c r="FRM62" s="2"/>
      <c r="FRO62" s="2"/>
      <c r="FRQ62" s="2"/>
      <c r="FRS62" s="2"/>
      <c r="FRU62" s="2"/>
      <c r="FRW62" s="2"/>
      <c r="FRY62" s="2"/>
      <c r="FSA62" s="2"/>
      <c r="FSC62" s="2"/>
      <c r="FSE62" s="2"/>
      <c r="FSG62" s="2"/>
      <c r="FSI62" s="2"/>
      <c r="FSK62" s="2"/>
      <c r="FSM62" s="2"/>
      <c r="FSO62" s="2"/>
      <c r="FSQ62" s="2"/>
      <c r="FSS62" s="2"/>
      <c r="FSU62" s="2"/>
      <c r="FSW62" s="2"/>
      <c r="FSY62" s="2"/>
      <c r="FTA62" s="2"/>
      <c r="FTC62" s="2"/>
      <c r="FTE62" s="2"/>
      <c r="FTG62" s="2"/>
      <c r="FTI62" s="2"/>
      <c r="FTK62" s="2"/>
      <c r="FTM62" s="2"/>
      <c r="FTO62" s="2"/>
      <c r="FTQ62" s="2"/>
      <c r="FTS62" s="2"/>
      <c r="FTU62" s="2"/>
      <c r="FTW62" s="2"/>
      <c r="FTY62" s="2"/>
      <c r="FUA62" s="2"/>
      <c r="FUC62" s="2"/>
      <c r="FUE62" s="2"/>
      <c r="FUG62" s="2"/>
      <c r="FUI62" s="2"/>
      <c r="FUK62" s="2"/>
      <c r="FUM62" s="2"/>
      <c r="FUO62" s="2"/>
      <c r="FUQ62" s="2"/>
      <c r="FUS62" s="2"/>
      <c r="FUU62" s="2"/>
      <c r="FUW62" s="2"/>
      <c r="FUY62" s="2"/>
      <c r="FVA62" s="2"/>
      <c r="FVC62" s="2"/>
      <c r="FVE62" s="2"/>
      <c r="FVG62" s="2"/>
      <c r="FVI62" s="2"/>
      <c r="FVK62" s="2"/>
      <c r="FVM62" s="2"/>
      <c r="FVO62" s="2"/>
      <c r="FVQ62" s="2"/>
      <c r="FVS62" s="2"/>
      <c r="FVU62" s="2"/>
      <c r="FVW62" s="2"/>
      <c r="FVY62" s="2"/>
      <c r="FWA62" s="2"/>
      <c r="FWC62" s="2"/>
      <c r="FWE62" s="2"/>
      <c r="FWG62" s="2"/>
      <c r="FWI62" s="2"/>
      <c r="FWK62" s="2"/>
      <c r="FWM62" s="2"/>
      <c r="FWO62" s="2"/>
      <c r="FWQ62" s="2"/>
      <c r="FWS62" s="2"/>
      <c r="FWU62" s="2"/>
      <c r="FWW62" s="2"/>
      <c r="FWY62" s="2"/>
      <c r="FXA62" s="2"/>
      <c r="FXC62" s="2"/>
      <c r="FXE62" s="2"/>
      <c r="FXG62" s="2"/>
      <c r="FXI62" s="2"/>
      <c r="FXK62" s="2"/>
      <c r="FXM62" s="2"/>
      <c r="FXO62" s="2"/>
      <c r="FXQ62" s="2"/>
      <c r="FXS62" s="2"/>
      <c r="FXU62" s="2"/>
      <c r="FXW62" s="2"/>
      <c r="FXY62" s="2"/>
      <c r="FYA62" s="2"/>
      <c r="FYC62" s="2"/>
      <c r="FYE62" s="2"/>
      <c r="FYG62" s="2"/>
      <c r="FYI62" s="2"/>
      <c r="FYK62" s="2"/>
      <c r="FYM62" s="2"/>
      <c r="FYO62" s="2"/>
      <c r="FYQ62" s="2"/>
      <c r="FYS62" s="2"/>
      <c r="FYU62" s="2"/>
      <c r="FYW62" s="2"/>
      <c r="FYY62" s="2"/>
      <c r="FZA62" s="2"/>
      <c r="FZC62" s="2"/>
      <c r="FZE62" s="2"/>
      <c r="FZG62" s="2"/>
      <c r="FZI62" s="2"/>
      <c r="FZK62" s="2"/>
      <c r="FZM62" s="2"/>
      <c r="FZO62" s="2"/>
      <c r="FZQ62" s="2"/>
      <c r="FZS62" s="2"/>
      <c r="FZU62" s="2"/>
      <c r="FZW62" s="2"/>
      <c r="FZY62" s="2"/>
      <c r="GAA62" s="2"/>
      <c r="GAC62" s="2"/>
      <c r="GAE62" s="2"/>
      <c r="GAG62" s="2"/>
      <c r="GAI62" s="2"/>
      <c r="GAK62" s="2"/>
      <c r="GAM62" s="2"/>
      <c r="GAO62" s="2"/>
      <c r="GAQ62" s="2"/>
      <c r="GAS62" s="2"/>
      <c r="GAU62" s="2"/>
      <c r="GAW62" s="2"/>
      <c r="GAY62" s="2"/>
      <c r="GBA62" s="2"/>
      <c r="GBC62" s="2"/>
      <c r="GBE62" s="2"/>
      <c r="GBG62" s="2"/>
      <c r="GBI62" s="2"/>
      <c r="GBK62" s="2"/>
      <c r="GBM62" s="2"/>
      <c r="GBO62" s="2"/>
      <c r="GBQ62" s="2"/>
      <c r="GBS62" s="2"/>
      <c r="GBU62" s="2"/>
      <c r="GBW62" s="2"/>
      <c r="GBY62" s="2"/>
      <c r="GCA62" s="2"/>
      <c r="GCC62" s="2"/>
      <c r="GCE62" s="2"/>
      <c r="GCG62" s="2"/>
      <c r="GCI62" s="2"/>
      <c r="GCK62" s="2"/>
      <c r="GCM62" s="2"/>
      <c r="GCO62" s="2"/>
      <c r="GCQ62" s="2"/>
      <c r="GCS62" s="2"/>
      <c r="GCU62" s="2"/>
      <c r="GCW62" s="2"/>
      <c r="GCY62" s="2"/>
      <c r="GDA62" s="2"/>
      <c r="GDC62" s="2"/>
      <c r="GDE62" s="2"/>
      <c r="GDG62" s="2"/>
      <c r="GDI62" s="2"/>
      <c r="GDK62" s="2"/>
      <c r="GDM62" s="2"/>
      <c r="GDO62" s="2"/>
      <c r="GDQ62" s="2"/>
      <c r="GDS62" s="2"/>
      <c r="GDU62" s="2"/>
      <c r="GDW62" s="2"/>
      <c r="GDY62" s="2"/>
      <c r="GEA62" s="2"/>
      <c r="GEC62" s="2"/>
      <c r="GEE62" s="2"/>
      <c r="GEG62" s="2"/>
      <c r="GEI62" s="2"/>
      <c r="GEK62" s="2"/>
      <c r="GEM62" s="2"/>
      <c r="GEO62" s="2"/>
      <c r="GEQ62" s="2"/>
      <c r="GES62" s="2"/>
      <c r="GEU62" s="2"/>
      <c r="GEW62" s="2"/>
      <c r="GEY62" s="2"/>
      <c r="GFA62" s="2"/>
      <c r="GFC62" s="2"/>
      <c r="GFE62" s="2"/>
      <c r="GFG62" s="2"/>
      <c r="GFI62" s="2"/>
      <c r="GFK62" s="2"/>
      <c r="GFM62" s="2"/>
      <c r="GFO62" s="2"/>
      <c r="GFQ62" s="2"/>
      <c r="GFS62" s="2"/>
      <c r="GFU62" s="2"/>
      <c r="GFW62" s="2"/>
      <c r="GFY62" s="2"/>
      <c r="GGA62" s="2"/>
      <c r="GGC62" s="2"/>
      <c r="GGE62" s="2"/>
      <c r="GGG62" s="2"/>
      <c r="GGI62" s="2"/>
      <c r="GGK62" s="2"/>
      <c r="GGM62" s="2"/>
      <c r="GGO62" s="2"/>
      <c r="GGQ62" s="2"/>
      <c r="GGS62" s="2"/>
      <c r="GGU62" s="2"/>
      <c r="GGW62" s="2"/>
      <c r="GGY62" s="2"/>
      <c r="GHA62" s="2"/>
      <c r="GHC62" s="2"/>
      <c r="GHE62" s="2"/>
      <c r="GHG62" s="2"/>
      <c r="GHI62" s="2"/>
      <c r="GHK62" s="2"/>
      <c r="GHM62" s="2"/>
      <c r="GHO62" s="2"/>
      <c r="GHQ62" s="2"/>
      <c r="GHS62" s="2"/>
      <c r="GHU62" s="2"/>
      <c r="GHW62" s="2"/>
      <c r="GHY62" s="2"/>
      <c r="GIA62" s="2"/>
      <c r="GIC62" s="2"/>
      <c r="GIE62" s="2"/>
      <c r="GIG62" s="2"/>
      <c r="GII62" s="2"/>
      <c r="GIK62" s="2"/>
      <c r="GIM62" s="2"/>
      <c r="GIO62" s="2"/>
      <c r="GIQ62" s="2"/>
      <c r="GIS62" s="2"/>
      <c r="GIU62" s="2"/>
      <c r="GIW62" s="2"/>
      <c r="GIY62" s="2"/>
      <c r="GJA62" s="2"/>
      <c r="GJC62" s="2"/>
      <c r="GJE62" s="2"/>
      <c r="GJG62" s="2"/>
      <c r="GJI62" s="2"/>
      <c r="GJK62" s="2"/>
      <c r="GJM62" s="2"/>
      <c r="GJO62" s="2"/>
      <c r="GJQ62" s="2"/>
      <c r="GJS62" s="2"/>
      <c r="GJU62" s="2"/>
      <c r="GJW62" s="2"/>
      <c r="GJY62" s="2"/>
      <c r="GKA62" s="2"/>
      <c r="GKC62" s="2"/>
      <c r="GKE62" s="2"/>
      <c r="GKG62" s="2"/>
      <c r="GKI62" s="2"/>
      <c r="GKK62" s="2"/>
      <c r="GKM62" s="2"/>
      <c r="GKO62" s="2"/>
      <c r="GKQ62" s="2"/>
      <c r="GKS62" s="2"/>
      <c r="GKU62" s="2"/>
      <c r="GKW62" s="2"/>
      <c r="GKY62" s="2"/>
      <c r="GLA62" s="2"/>
      <c r="GLC62" s="2"/>
      <c r="GLE62" s="2"/>
      <c r="GLG62" s="2"/>
      <c r="GLI62" s="2"/>
      <c r="GLK62" s="2"/>
      <c r="GLM62" s="2"/>
      <c r="GLO62" s="2"/>
      <c r="GLQ62" s="2"/>
      <c r="GLS62" s="2"/>
      <c r="GLU62" s="2"/>
      <c r="GLW62" s="2"/>
      <c r="GLY62" s="2"/>
      <c r="GMA62" s="2"/>
      <c r="GMC62" s="2"/>
      <c r="GME62" s="2"/>
      <c r="GMG62" s="2"/>
      <c r="GMI62" s="2"/>
      <c r="GMK62" s="2"/>
      <c r="GMM62" s="2"/>
      <c r="GMO62" s="2"/>
      <c r="GMQ62" s="2"/>
      <c r="GMS62" s="2"/>
      <c r="GMU62" s="2"/>
      <c r="GMW62" s="2"/>
      <c r="GMY62" s="2"/>
      <c r="GNA62" s="2"/>
      <c r="GNC62" s="2"/>
      <c r="GNE62" s="2"/>
      <c r="GNG62" s="2"/>
      <c r="GNI62" s="2"/>
      <c r="GNK62" s="2"/>
      <c r="GNM62" s="2"/>
      <c r="GNO62" s="2"/>
      <c r="GNQ62" s="2"/>
      <c r="GNS62" s="2"/>
      <c r="GNU62" s="2"/>
      <c r="GNW62" s="2"/>
      <c r="GNY62" s="2"/>
      <c r="GOA62" s="2"/>
      <c r="GOC62" s="2"/>
      <c r="GOE62" s="2"/>
      <c r="GOG62" s="2"/>
      <c r="GOI62" s="2"/>
      <c r="GOK62" s="2"/>
      <c r="GOM62" s="2"/>
      <c r="GOO62" s="2"/>
      <c r="GOQ62" s="2"/>
      <c r="GOS62" s="2"/>
      <c r="GOU62" s="2"/>
      <c r="GOW62" s="2"/>
      <c r="GOY62" s="2"/>
      <c r="GPA62" s="2"/>
      <c r="GPC62" s="2"/>
      <c r="GPE62" s="2"/>
      <c r="GPG62" s="2"/>
      <c r="GPI62" s="2"/>
      <c r="GPK62" s="2"/>
      <c r="GPM62" s="2"/>
      <c r="GPO62" s="2"/>
      <c r="GPQ62" s="2"/>
      <c r="GPS62" s="2"/>
      <c r="GPU62" s="2"/>
      <c r="GPW62" s="2"/>
      <c r="GPY62" s="2"/>
      <c r="GQA62" s="2"/>
      <c r="GQC62" s="2"/>
      <c r="GQE62" s="2"/>
      <c r="GQG62" s="2"/>
      <c r="GQI62" s="2"/>
      <c r="GQK62" s="2"/>
      <c r="GQM62" s="2"/>
      <c r="GQO62" s="2"/>
      <c r="GQQ62" s="2"/>
      <c r="GQS62" s="2"/>
      <c r="GQU62" s="2"/>
      <c r="GQW62" s="2"/>
      <c r="GQY62" s="2"/>
      <c r="GRA62" s="2"/>
      <c r="GRC62" s="2"/>
      <c r="GRE62" s="2"/>
      <c r="GRG62" s="2"/>
      <c r="GRI62" s="2"/>
      <c r="GRK62" s="2"/>
      <c r="GRM62" s="2"/>
      <c r="GRO62" s="2"/>
      <c r="GRQ62" s="2"/>
      <c r="GRS62" s="2"/>
      <c r="GRU62" s="2"/>
      <c r="GRW62" s="2"/>
      <c r="GRY62" s="2"/>
      <c r="GSA62" s="2"/>
      <c r="GSC62" s="2"/>
      <c r="GSE62" s="2"/>
      <c r="GSG62" s="2"/>
      <c r="GSI62" s="2"/>
      <c r="GSK62" s="2"/>
      <c r="GSM62" s="2"/>
      <c r="GSO62" s="2"/>
      <c r="GSQ62" s="2"/>
      <c r="GSS62" s="2"/>
      <c r="GSU62" s="2"/>
      <c r="GSW62" s="2"/>
      <c r="GSY62" s="2"/>
      <c r="GTA62" s="2"/>
      <c r="GTC62" s="2"/>
      <c r="GTE62" s="2"/>
      <c r="GTG62" s="2"/>
      <c r="GTI62" s="2"/>
      <c r="GTK62" s="2"/>
      <c r="GTM62" s="2"/>
      <c r="GTO62" s="2"/>
      <c r="GTQ62" s="2"/>
      <c r="GTS62" s="2"/>
      <c r="GTU62" s="2"/>
      <c r="GTW62" s="2"/>
      <c r="GTY62" s="2"/>
      <c r="GUA62" s="2"/>
      <c r="GUC62" s="2"/>
      <c r="GUE62" s="2"/>
      <c r="GUG62" s="2"/>
      <c r="GUI62" s="2"/>
      <c r="GUK62" s="2"/>
      <c r="GUM62" s="2"/>
      <c r="GUO62" s="2"/>
      <c r="GUQ62" s="2"/>
      <c r="GUS62" s="2"/>
      <c r="GUU62" s="2"/>
      <c r="GUW62" s="2"/>
      <c r="GUY62" s="2"/>
      <c r="GVA62" s="2"/>
      <c r="GVC62" s="2"/>
      <c r="GVE62" s="2"/>
      <c r="GVG62" s="2"/>
      <c r="GVI62" s="2"/>
      <c r="GVK62" s="2"/>
      <c r="GVM62" s="2"/>
      <c r="GVO62" s="2"/>
      <c r="GVQ62" s="2"/>
      <c r="GVS62" s="2"/>
      <c r="GVU62" s="2"/>
      <c r="GVW62" s="2"/>
      <c r="GVY62" s="2"/>
      <c r="GWA62" s="2"/>
      <c r="GWC62" s="2"/>
      <c r="GWE62" s="2"/>
      <c r="GWG62" s="2"/>
      <c r="GWI62" s="2"/>
      <c r="GWK62" s="2"/>
      <c r="GWM62" s="2"/>
      <c r="GWO62" s="2"/>
      <c r="GWQ62" s="2"/>
      <c r="GWS62" s="2"/>
      <c r="GWU62" s="2"/>
      <c r="GWW62" s="2"/>
      <c r="GWY62" s="2"/>
      <c r="GXA62" s="2"/>
      <c r="GXC62" s="2"/>
      <c r="GXE62" s="2"/>
      <c r="GXG62" s="2"/>
      <c r="GXI62" s="2"/>
      <c r="GXK62" s="2"/>
      <c r="GXM62" s="2"/>
      <c r="GXO62" s="2"/>
      <c r="GXQ62" s="2"/>
      <c r="GXS62" s="2"/>
      <c r="GXU62" s="2"/>
      <c r="GXW62" s="2"/>
      <c r="GXY62" s="2"/>
      <c r="GYA62" s="2"/>
      <c r="GYC62" s="2"/>
      <c r="GYE62" s="2"/>
      <c r="GYG62" s="2"/>
      <c r="GYI62" s="2"/>
      <c r="GYK62" s="2"/>
      <c r="GYM62" s="2"/>
      <c r="GYO62" s="2"/>
      <c r="GYQ62" s="2"/>
      <c r="GYS62" s="2"/>
      <c r="GYU62" s="2"/>
      <c r="GYW62" s="2"/>
      <c r="GYY62" s="2"/>
      <c r="GZA62" s="2"/>
      <c r="GZC62" s="2"/>
      <c r="GZE62" s="2"/>
      <c r="GZG62" s="2"/>
      <c r="GZI62" s="2"/>
      <c r="GZK62" s="2"/>
      <c r="GZM62" s="2"/>
      <c r="GZO62" s="2"/>
      <c r="GZQ62" s="2"/>
      <c r="GZS62" s="2"/>
      <c r="GZU62" s="2"/>
      <c r="GZW62" s="2"/>
      <c r="GZY62" s="2"/>
      <c r="HAA62" s="2"/>
      <c r="HAC62" s="2"/>
      <c r="HAE62" s="2"/>
      <c r="HAG62" s="2"/>
      <c r="HAI62" s="2"/>
      <c r="HAK62" s="2"/>
      <c r="HAM62" s="2"/>
      <c r="HAO62" s="2"/>
      <c r="HAQ62" s="2"/>
      <c r="HAS62" s="2"/>
      <c r="HAU62" s="2"/>
      <c r="HAW62" s="2"/>
      <c r="HAY62" s="2"/>
      <c r="HBA62" s="2"/>
      <c r="HBC62" s="2"/>
      <c r="HBE62" s="2"/>
      <c r="HBG62" s="2"/>
      <c r="HBI62" s="2"/>
      <c r="HBK62" s="2"/>
      <c r="HBM62" s="2"/>
      <c r="HBO62" s="2"/>
      <c r="HBQ62" s="2"/>
      <c r="HBS62" s="2"/>
      <c r="HBU62" s="2"/>
      <c r="HBW62" s="2"/>
      <c r="HBY62" s="2"/>
      <c r="HCA62" s="2"/>
      <c r="HCC62" s="2"/>
      <c r="HCE62" s="2"/>
      <c r="HCG62" s="2"/>
      <c r="HCI62" s="2"/>
      <c r="HCK62" s="2"/>
      <c r="HCM62" s="2"/>
      <c r="HCO62" s="2"/>
      <c r="HCQ62" s="2"/>
      <c r="HCS62" s="2"/>
      <c r="HCU62" s="2"/>
      <c r="HCW62" s="2"/>
      <c r="HCY62" s="2"/>
      <c r="HDA62" s="2"/>
      <c r="HDC62" s="2"/>
      <c r="HDE62" s="2"/>
      <c r="HDG62" s="2"/>
      <c r="HDI62" s="2"/>
      <c r="HDK62" s="2"/>
      <c r="HDM62" s="2"/>
      <c r="HDO62" s="2"/>
      <c r="HDQ62" s="2"/>
      <c r="HDS62" s="2"/>
      <c r="HDU62" s="2"/>
      <c r="HDW62" s="2"/>
      <c r="HDY62" s="2"/>
      <c r="HEA62" s="2"/>
      <c r="HEC62" s="2"/>
      <c r="HEE62" s="2"/>
      <c r="HEG62" s="2"/>
      <c r="HEI62" s="2"/>
      <c r="HEK62" s="2"/>
      <c r="HEM62" s="2"/>
      <c r="HEO62" s="2"/>
      <c r="HEQ62" s="2"/>
      <c r="HES62" s="2"/>
      <c r="HEU62" s="2"/>
      <c r="HEW62" s="2"/>
      <c r="HEY62" s="2"/>
      <c r="HFA62" s="2"/>
      <c r="HFC62" s="2"/>
      <c r="HFE62" s="2"/>
      <c r="HFG62" s="2"/>
      <c r="HFI62" s="2"/>
      <c r="HFK62" s="2"/>
      <c r="HFM62" s="2"/>
      <c r="HFO62" s="2"/>
      <c r="HFQ62" s="2"/>
      <c r="HFS62" s="2"/>
      <c r="HFU62" s="2"/>
      <c r="HFW62" s="2"/>
      <c r="HFY62" s="2"/>
      <c r="HGA62" s="2"/>
      <c r="HGC62" s="2"/>
      <c r="HGE62" s="2"/>
      <c r="HGG62" s="2"/>
      <c r="HGI62" s="2"/>
      <c r="HGK62" s="2"/>
      <c r="HGM62" s="2"/>
      <c r="HGO62" s="2"/>
      <c r="HGQ62" s="2"/>
      <c r="HGS62" s="2"/>
      <c r="HGU62" s="2"/>
      <c r="HGW62" s="2"/>
      <c r="HGY62" s="2"/>
      <c r="HHA62" s="2"/>
      <c r="HHC62" s="2"/>
      <c r="HHE62" s="2"/>
      <c r="HHG62" s="2"/>
      <c r="HHI62" s="2"/>
      <c r="HHK62" s="2"/>
      <c r="HHM62" s="2"/>
      <c r="HHO62" s="2"/>
      <c r="HHQ62" s="2"/>
      <c r="HHS62" s="2"/>
      <c r="HHU62" s="2"/>
      <c r="HHW62" s="2"/>
      <c r="HHY62" s="2"/>
      <c r="HIA62" s="2"/>
      <c r="HIC62" s="2"/>
      <c r="HIE62" s="2"/>
      <c r="HIG62" s="2"/>
      <c r="HII62" s="2"/>
      <c r="HIK62" s="2"/>
      <c r="HIM62" s="2"/>
      <c r="HIO62" s="2"/>
      <c r="HIQ62" s="2"/>
      <c r="HIS62" s="2"/>
      <c r="HIU62" s="2"/>
      <c r="HIW62" s="2"/>
      <c r="HIY62" s="2"/>
      <c r="HJA62" s="2"/>
      <c r="HJC62" s="2"/>
      <c r="HJE62" s="2"/>
      <c r="HJG62" s="2"/>
      <c r="HJI62" s="2"/>
      <c r="HJK62" s="2"/>
      <c r="HJM62" s="2"/>
      <c r="HJO62" s="2"/>
      <c r="HJQ62" s="2"/>
      <c r="HJS62" s="2"/>
      <c r="HJU62" s="2"/>
      <c r="HJW62" s="2"/>
      <c r="HJY62" s="2"/>
      <c r="HKA62" s="2"/>
      <c r="HKC62" s="2"/>
      <c r="HKE62" s="2"/>
      <c r="HKG62" s="2"/>
      <c r="HKI62" s="2"/>
      <c r="HKK62" s="2"/>
      <c r="HKM62" s="2"/>
      <c r="HKO62" s="2"/>
      <c r="HKQ62" s="2"/>
      <c r="HKS62" s="2"/>
      <c r="HKU62" s="2"/>
      <c r="HKW62" s="2"/>
      <c r="HKY62" s="2"/>
      <c r="HLA62" s="2"/>
      <c r="HLC62" s="2"/>
      <c r="HLE62" s="2"/>
      <c r="HLG62" s="2"/>
      <c r="HLI62" s="2"/>
      <c r="HLK62" s="2"/>
      <c r="HLM62" s="2"/>
      <c r="HLO62" s="2"/>
      <c r="HLQ62" s="2"/>
      <c r="HLS62" s="2"/>
      <c r="HLU62" s="2"/>
      <c r="HLW62" s="2"/>
      <c r="HLY62" s="2"/>
      <c r="HMA62" s="2"/>
      <c r="HMC62" s="2"/>
      <c r="HME62" s="2"/>
      <c r="HMG62" s="2"/>
      <c r="HMI62" s="2"/>
      <c r="HMK62" s="2"/>
      <c r="HMM62" s="2"/>
      <c r="HMO62" s="2"/>
      <c r="HMQ62" s="2"/>
      <c r="HMS62" s="2"/>
      <c r="HMU62" s="2"/>
      <c r="HMW62" s="2"/>
      <c r="HMY62" s="2"/>
      <c r="HNA62" s="2"/>
      <c r="HNC62" s="2"/>
      <c r="HNE62" s="2"/>
      <c r="HNG62" s="2"/>
      <c r="HNI62" s="2"/>
      <c r="HNK62" s="2"/>
      <c r="HNM62" s="2"/>
      <c r="HNO62" s="2"/>
      <c r="HNQ62" s="2"/>
      <c r="HNS62" s="2"/>
      <c r="HNU62" s="2"/>
      <c r="HNW62" s="2"/>
      <c r="HNY62" s="2"/>
      <c r="HOA62" s="2"/>
      <c r="HOC62" s="2"/>
      <c r="HOE62" s="2"/>
      <c r="HOG62" s="2"/>
      <c r="HOI62" s="2"/>
      <c r="HOK62" s="2"/>
      <c r="HOM62" s="2"/>
      <c r="HOO62" s="2"/>
      <c r="HOQ62" s="2"/>
      <c r="HOS62" s="2"/>
      <c r="HOU62" s="2"/>
      <c r="HOW62" s="2"/>
      <c r="HOY62" s="2"/>
      <c r="HPA62" s="2"/>
      <c r="HPC62" s="2"/>
      <c r="HPE62" s="2"/>
      <c r="HPG62" s="2"/>
      <c r="HPI62" s="2"/>
      <c r="HPK62" s="2"/>
      <c r="HPM62" s="2"/>
      <c r="HPO62" s="2"/>
      <c r="HPQ62" s="2"/>
      <c r="HPS62" s="2"/>
      <c r="HPU62" s="2"/>
      <c r="HPW62" s="2"/>
      <c r="HPY62" s="2"/>
      <c r="HQA62" s="2"/>
      <c r="HQC62" s="2"/>
      <c r="HQE62" s="2"/>
      <c r="HQG62" s="2"/>
      <c r="HQI62" s="2"/>
      <c r="HQK62" s="2"/>
      <c r="HQM62" s="2"/>
      <c r="HQO62" s="2"/>
      <c r="HQQ62" s="2"/>
      <c r="HQS62" s="2"/>
      <c r="HQU62" s="2"/>
      <c r="HQW62" s="2"/>
      <c r="HQY62" s="2"/>
      <c r="HRA62" s="2"/>
      <c r="HRC62" s="2"/>
      <c r="HRE62" s="2"/>
      <c r="HRG62" s="2"/>
      <c r="HRI62" s="2"/>
      <c r="HRK62" s="2"/>
      <c r="HRM62" s="2"/>
      <c r="HRO62" s="2"/>
      <c r="HRQ62" s="2"/>
      <c r="HRS62" s="2"/>
      <c r="HRU62" s="2"/>
      <c r="HRW62" s="2"/>
      <c r="HRY62" s="2"/>
      <c r="HSA62" s="2"/>
      <c r="HSC62" s="2"/>
      <c r="HSE62" s="2"/>
      <c r="HSG62" s="2"/>
      <c r="HSI62" s="2"/>
      <c r="HSK62" s="2"/>
      <c r="HSM62" s="2"/>
      <c r="HSO62" s="2"/>
      <c r="HSQ62" s="2"/>
      <c r="HSS62" s="2"/>
      <c r="HSU62" s="2"/>
      <c r="HSW62" s="2"/>
      <c r="HSY62" s="2"/>
      <c r="HTA62" s="2"/>
      <c r="HTC62" s="2"/>
      <c r="HTE62" s="2"/>
      <c r="HTG62" s="2"/>
      <c r="HTI62" s="2"/>
      <c r="HTK62" s="2"/>
      <c r="HTM62" s="2"/>
      <c r="HTO62" s="2"/>
      <c r="HTQ62" s="2"/>
      <c r="HTS62" s="2"/>
      <c r="HTU62" s="2"/>
      <c r="HTW62" s="2"/>
      <c r="HTY62" s="2"/>
      <c r="HUA62" s="2"/>
      <c r="HUC62" s="2"/>
      <c r="HUE62" s="2"/>
      <c r="HUG62" s="2"/>
      <c r="HUI62" s="2"/>
      <c r="HUK62" s="2"/>
      <c r="HUM62" s="2"/>
      <c r="HUO62" s="2"/>
      <c r="HUQ62" s="2"/>
      <c r="HUS62" s="2"/>
      <c r="HUU62" s="2"/>
      <c r="HUW62" s="2"/>
      <c r="HUY62" s="2"/>
      <c r="HVA62" s="2"/>
      <c r="HVC62" s="2"/>
      <c r="HVE62" s="2"/>
      <c r="HVG62" s="2"/>
      <c r="HVI62" s="2"/>
      <c r="HVK62" s="2"/>
      <c r="HVM62" s="2"/>
      <c r="HVO62" s="2"/>
      <c r="HVQ62" s="2"/>
      <c r="HVS62" s="2"/>
      <c r="HVU62" s="2"/>
      <c r="HVW62" s="2"/>
      <c r="HVY62" s="2"/>
      <c r="HWA62" s="2"/>
      <c r="HWC62" s="2"/>
      <c r="HWE62" s="2"/>
      <c r="HWG62" s="2"/>
      <c r="HWI62" s="2"/>
      <c r="HWK62" s="2"/>
      <c r="HWM62" s="2"/>
      <c r="HWO62" s="2"/>
      <c r="HWQ62" s="2"/>
      <c r="HWS62" s="2"/>
      <c r="HWU62" s="2"/>
      <c r="HWW62" s="2"/>
      <c r="HWY62" s="2"/>
      <c r="HXA62" s="2"/>
      <c r="HXC62" s="2"/>
      <c r="HXE62" s="2"/>
      <c r="HXG62" s="2"/>
      <c r="HXI62" s="2"/>
      <c r="HXK62" s="2"/>
      <c r="HXM62" s="2"/>
      <c r="HXO62" s="2"/>
      <c r="HXQ62" s="2"/>
      <c r="HXS62" s="2"/>
      <c r="HXU62" s="2"/>
      <c r="HXW62" s="2"/>
      <c r="HXY62" s="2"/>
      <c r="HYA62" s="2"/>
      <c r="HYC62" s="2"/>
      <c r="HYE62" s="2"/>
      <c r="HYG62" s="2"/>
      <c r="HYI62" s="2"/>
      <c r="HYK62" s="2"/>
      <c r="HYM62" s="2"/>
      <c r="HYO62" s="2"/>
      <c r="HYQ62" s="2"/>
      <c r="HYS62" s="2"/>
      <c r="HYU62" s="2"/>
      <c r="HYW62" s="2"/>
      <c r="HYY62" s="2"/>
      <c r="HZA62" s="2"/>
      <c r="HZC62" s="2"/>
      <c r="HZE62" s="2"/>
      <c r="HZG62" s="2"/>
      <c r="HZI62" s="2"/>
      <c r="HZK62" s="2"/>
      <c r="HZM62" s="2"/>
      <c r="HZO62" s="2"/>
      <c r="HZQ62" s="2"/>
      <c r="HZS62" s="2"/>
      <c r="HZU62" s="2"/>
      <c r="HZW62" s="2"/>
      <c r="HZY62" s="2"/>
      <c r="IAA62" s="2"/>
      <c r="IAC62" s="2"/>
      <c r="IAE62" s="2"/>
      <c r="IAG62" s="2"/>
      <c r="IAI62" s="2"/>
      <c r="IAK62" s="2"/>
      <c r="IAM62" s="2"/>
      <c r="IAO62" s="2"/>
      <c r="IAQ62" s="2"/>
      <c r="IAS62" s="2"/>
      <c r="IAU62" s="2"/>
      <c r="IAW62" s="2"/>
      <c r="IAY62" s="2"/>
      <c r="IBA62" s="2"/>
      <c r="IBC62" s="2"/>
      <c r="IBE62" s="2"/>
      <c r="IBG62" s="2"/>
      <c r="IBI62" s="2"/>
      <c r="IBK62" s="2"/>
      <c r="IBM62" s="2"/>
      <c r="IBO62" s="2"/>
      <c r="IBQ62" s="2"/>
      <c r="IBS62" s="2"/>
      <c r="IBU62" s="2"/>
      <c r="IBW62" s="2"/>
      <c r="IBY62" s="2"/>
      <c r="ICA62" s="2"/>
      <c r="ICC62" s="2"/>
      <c r="ICE62" s="2"/>
      <c r="ICG62" s="2"/>
      <c r="ICI62" s="2"/>
      <c r="ICK62" s="2"/>
      <c r="ICM62" s="2"/>
      <c r="ICO62" s="2"/>
      <c r="ICQ62" s="2"/>
      <c r="ICS62" s="2"/>
      <c r="ICU62" s="2"/>
      <c r="ICW62" s="2"/>
      <c r="ICY62" s="2"/>
      <c r="IDA62" s="2"/>
      <c r="IDC62" s="2"/>
      <c r="IDE62" s="2"/>
      <c r="IDG62" s="2"/>
      <c r="IDI62" s="2"/>
      <c r="IDK62" s="2"/>
      <c r="IDM62" s="2"/>
      <c r="IDO62" s="2"/>
      <c r="IDQ62" s="2"/>
      <c r="IDS62" s="2"/>
      <c r="IDU62" s="2"/>
      <c r="IDW62" s="2"/>
      <c r="IDY62" s="2"/>
      <c r="IEA62" s="2"/>
      <c r="IEC62" s="2"/>
      <c r="IEE62" s="2"/>
      <c r="IEG62" s="2"/>
      <c r="IEI62" s="2"/>
      <c r="IEK62" s="2"/>
      <c r="IEM62" s="2"/>
      <c r="IEO62" s="2"/>
      <c r="IEQ62" s="2"/>
      <c r="IES62" s="2"/>
      <c r="IEU62" s="2"/>
      <c r="IEW62" s="2"/>
      <c r="IEY62" s="2"/>
      <c r="IFA62" s="2"/>
      <c r="IFC62" s="2"/>
      <c r="IFE62" s="2"/>
      <c r="IFG62" s="2"/>
      <c r="IFI62" s="2"/>
      <c r="IFK62" s="2"/>
      <c r="IFM62" s="2"/>
      <c r="IFO62" s="2"/>
      <c r="IFQ62" s="2"/>
      <c r="IFS62" s="2"/>
      <c r="IFU62" s="2"/>
      <c r="IFW62" s="2"/>
      <c r="IFY62" s="2"/>
      <c r="IGA62" s="2"/>
      <c r="IGC62" s="2"/>
      <c r="IGE62" s="2"/>
      <c r="IGG62" s="2"/>
      <c r="IGI62" s="2"/>
      <c r="IGK62" s="2"/>
      <c r="IGM62" s="2"/>
      <c r="IGO62" s="2"/>
      <c r="IGQ62" s="2"/>
      <c r="IGS62" s="2"/>
      <c r="IGU62" s="2"/>
      <c r="IGW62" s="2"/>
      <c r="IGY62" s="2"/>
      <c r="IHA62" s="2"/>
      <c r="IHC62" s="2"/>
      <c r="IHE62" s="2"/>
      <c r="IHG62" s="2"/>
      <c r="IHI62" s="2"/>
      <c r="IHK62" s="2"/>
      <c r="IHM62" s="2"/>
      <c r="IHO62" s="2"/>
      <c r="IHQ62" s="2"/>
      <c r="IHS62" s="2"/>
      <c r="IHU62" s="2"/>
      <c r="IHW62" s="2"/>
      <c r="IHY62" s="2"/>
      <c r="IIA62" s="2"/>
      <c r="IIC62" s="2"/>
      <c r="IIE62" s="2"/>
      <c r="IIG62" s="2"/>
      <c r="III62" s="2"/>
      <c r="IIK62" s="2"/>
      <c r="IIM62" s="2"/>
      <c r="IIO62" s="2"/>
      <c r="IIQ62" s="2"/>
      <c r="IIS62" s="2"/>
      <c r="IIU62" s="2"/>
      <c r="IIW62" s="2"/>
      <c r="IIY62" s="2"/>
      <c r="IJA62" s="2"/>
      <c r="IJC62" s="2"/>
      <c r="IJE62" s="2"/>
      <c r="IJG62" s="2"/>
      <c r="IJI62" s="2"/>
      <c r="IJK62" s="2"/>
      <c r="IJM62" s="2"/>
      <c r="IJO62" s="2"/>
      <c r="IJQ62" s="2"/>
      <c r="IJS62" s="2"/>
      <c r="IJU62" s="2"/>
      <c r="IJW62" s="2"/>
      <c r="IJY62" s="2"/>
      <c r="IKA62" s="2"/>
      <c r="IKC62" s="2"/>
      <c r="IKE62" s="2"/>
      <c r="IKG62" s="2"/>
      <c r="IKI62" s="2"/>
      <c r="IKK62" s="2"/>
      <c r="IKM62" s="2"/>
      <c r="IKO62" s="2"/>
      <c r="IKQ62" s="2"/>
      <c r="IKS62" s="2"/>
      <c r="IKU62" s="2"/>
      <c r="IKW62" s="2"/>
      <c r="IKY62" s="2"/>
      <c r="ILA62" s="2"/>
      <c r="ILC62" s="2"/>
      <c r="ILE62" s="2"/>
      <c r="ILG62" s="2"/>
      <c r="ILI62" s="2"/>
      <c r="ILK62" s="2"/>
      <c r="ILM62" s="2"/>
      <c r="ILO62" s="2"/>
      <c r="ILQ62" s="2"/>
      <c r="ILS62" s="2"/>
      <c r="ILU62" s="2"/>
      <c r="ILW62" s="2"/>
      <c r="ILY62" s="2"/>
      <c r="IMA62" s="2"/>
      <c r="IMC62" s="2"/>
      <c r="IME62" s="2"/>
      <c r="IMG62" s="2"/>
      <c r="IMI62" s="2"/>
      <c r="IMK62" s="2"/>
      <c r="IMM62" s="2"/>
      <c r="IMO62" s="2"/>
      <c r="IMQ62" s="2"/>
      <c r="IMS62" s="2"/>
      <c r="IMU62" s="2"/>
      <c r="IMW62" s="2"/>
      <c r="IMY62" s="2"/>
      <c r="INA62" s="2"/>
      <c r="INC62" s="2"/>
      <c r="INE62" s="2"/>
      <c r="ING62" s="2"/>
      <c r="INI62" s="2"/>
      <c r="INK62" s="2"/>
      <c r="INM62" s="2"/>
      <c r="INO62" s="2"/>
      <c r="INQ62" s="2"/>
      <c r="INS62" s="2"/>
      <c r="INU62" s="2"/>
      <c r="INW62" s="2"/>
      <c r="INY62" s="2"/>
      <c r="IOA62" s="2"/>
      <c r="IOC62" s="2"/>
      <c r="IOE62" s="2"/>
      <c r="IOG62" s="2"/>
      <c r="IOI62" s="2"/>
      <c r="IOK62" s="2"/>
      <c r="IOM62" s="2"/>
      <c r="IOO62" s="2"/>
      <c r="IOQ62" s="2"/>
      <c r="IOS62" s="2"/>
      <c r="IOU62" s="2"/>
      <c r="IOW62" s="2"/>
      <c r="IOY62" s="2"/>
      <c r="IPA62" s="2"/>
      <c r="IPC62" s="2"/>
      <c r="IPE62" s="2"/>
      <c r="IPG62" s="2"/>
      <c r="IPI62" s="2"/>
      <c r="IPK62" s="2"/>
      <c r="IPM62" s="2"/>
      <c r="IPO62" s="2"/>
      <c r="IPQ62" s="2"/>
      <c r="IPS62" s="2"/>
      <c r="IPU62" s="2"/>
      <c r="IPW62" s="2"/>
      <c r="IPY62" s="2"/>
      <c r="IQA62" s="2"/>
      <c r="IQC62" s="2"/>
      <c r="IQE62" s="2"/>
      <c r="IQG62" s="2"/>
      <c r="IQI62" s="2"/>
      <c r="IQK62" s="2"/>
      <c r="IQM62" s="2"/>
      <c r="IQO62" s="2"/>
      <c r="IQQ62" s="2"/>
      <c r="IQS62" s="2"/>
      <c r="IQU62" s="2"/>
      <c r="IQW62" s="2"/>
      <c r="IQY62" s="2"/>
      <c r="IRA62" s="2"/>
      <c r="IRC62" s="2"/>
      <c r="IRE62" s="2"/>
      <c r="IRG62" s="2"/>
      <c r="IRI62" s="2"/>
      <c r="IRK62" s="2"/>
      <c r="IRM62" s="2"/>
      <c r="IRO62" s="2"/>
      <c r="IRQ62" s="2"/>
      <c r="IRS62" s="2"/>
      <c r="IRU62" s="2"/>
      <c r="IRW62" s="2"/>
      <c r="IRY62" s="2"/>
      <c r="ISA62" s="2"/>
      <c r="ISC62" s="2"/>
      <c r="ISE62" s="2"/>
      <c r="ISG62" s="2"/>
      <c r="ISI62" s="2"/>
      <c r="ISK62" s="2"/>
      <c r="ISM62" s="2"/>
      <c r="ISO62" s="2"/>
      <c r="ISQ62" s="2"/>
      <c r="ISS62" s="2"/>
      <c r="ISU62" s="2"/>
      <c r="ISW62" s="2"/>
      <c r="ISY62" s="2"/>
      <c r="ITA62" s="2"/>
      <c r="ITC62" s="2"/>
      <c r="ITE62" s="2"/>
      <c r="ITG62" s="2"/>
      <c r="ITI62" s="2"/>
      <c r="ITK62" s="2"/>
      <c r="ITM62" s="2"/>
      <c r="ITO62" s="2"/>
      <c r="ITQ62" s="2"/>
      <c r="ITS62" s="2"/>
      <c r="ITU62" s="2"/>
      <c r="ITW62" s="2"/>
      <c r="ITY62" s="2"/>
      <c r="IUA62" s="2"/>
      <c r="IUC62" s="2"/>
      <c r="IUE62" s="2"/>
      <c r="IUG62" s="2"/>
      <c r="IUI62" s="2"/>
      <c r="IUK62" s="2"/>
      <c r="IUM62" s="2"/>
      <c r="IUO62" s="2"/>
      <c r="IUQ62" s="2"/>
      <c r="IUS62" s="2"/>
      <c r="IUU62" s="2"/>
      <c r="IUW62" s="2"/>
      <c r="IUY62" s="2"/>
      <c r="IVA62" s="2"/>
      <c r="IVC62" s="2"/>
      <c r="IVE62" s="2"/>
      <c r="IVG62" s="2"/>
      <c r="IVI62" s="2"/>
      <c r="IVK62" s="2"/>
      <c r="IVM62" s="2"/>
      <c r="IVO62" s="2"/>
      <c r="IVQ62" s="2"/>
      <c r="IVS62" s="2"/>
      <c r="IVU62" s="2"/>
      <c r="IVW62" s="2"/>
      <c r="IVY62" s="2"/>
      <c r="IWA62" s="2"/>
      <c r="IWC62" s="2"/>
      <c r="IWE62" s="2"/>
      <c r="IWG62" s="2"/>
      <c r="IWI62" s="2"/>
      <c r="IWK62" s="2"/>
      <c r="IWM62" s="2"/>
      <c r="IWO62" s="2"/>
      <c r="IWQ62" s="2"/>
      <c r="IWS62" s="2"/>
      <c r="IWU62" s="2"/>
      <c r="IWW62" s="2"/>
      <c r="IWY62" s="2"/>
      <c r="IXA62" s="2"/>
      <c r="IXC62" s="2"/>
      <c r="IXE62" s="2"/>
      <c r="IXG62" s="2"/>
      <c r="IXI62" s="2"/>
      <c r="IXK62" s="2"/>
      <c r="IXM62" s="2"/>
      <c r="IXO62" s="2"/>
      <c r="IXQ62" s="2"/>
      <c r="IXS62" s="2"/>
      <c r="IXU62" s="2"/>
      <c r="IXW62" s="2"/>
      <c r="IXY62" s="2"/>
      <c r="IYA62" s="2"/>
      <c r="IYC62" s="2"/>
      <c r="IYE62" s="2"/>
      <c r="IYG62" s="2"/>
      <c r="IYI62" s="2"/>
      <c r="IYK62" s="2"/>
      <c r="IYM62" s="2"/>
      <c r="IYO62" s="2"/>
      <c r="IYQ62" s="2"/>
      <c r="IYS62" s="2"/>
      <c r="IYU62" s="2"/>
      <c r="IYW62" s="2"/>
      <c r="IYY62" s="2"/>
      <c r="IZA62" s="2"/>
      <c r="IZC62" s="2"/>
      <c r="IZE62" s="2"/>
      <c r="IZG62" s="2"/>
      <c r="IZI62" s="2"/>
      <c r="IZK62" s="2"/>
      <c r="IZM62" s="2"/>
      <c r="IZO62" s="2"/>
      <c r="IZQ62" s="2"/>
      <c r="IZS62" s="2"/>
      <c r="IZU62" s="2"/>
      <c r="IZW62" s="2"/>
      <c r="IZY62" s="2"/>
      <c r="JAA62" s="2"/>
      <c r="JAC62" s="2"/>
      <c r="JAE62" s="2"/>
      <c r="JAG62" s="2"/>
      <c r="JAI62" s="2"/>
      <c r="JAK62" s="2"/>
      <c r="JAM62" s="2"/>
      <c r="JAO62" s="2"/>
      <c r="JAQ62" s="2"/>
      <c r="JAS62" s="2"/>
      <c r="JAU62" s="2"/>
      <c r="JAW62" s="2"/>
      <c r="JAY62" s="2"/>
      <c r="JBA62" s="2"/>
      <c r="JBC62" s="2"/>
      <c r="JBE62" s="2"/>
      <c r="JBG62" s="2"/>
      <c r="JBI62" s="2"/>
      <c r="JBK62" s="2"/>
      <c r="JBM62" s="2"/>
      <c r="JBO62" s="2"/>
      <c r="JBQ62" s="2"/>
      <c r="JBS62" s="2"/>
      <c r="JBU62" s="2"/>
      <c r="JBW62" s="2"/>
      <c r="JBY62" s="2"/>
      <c r="JCA62" s="2"/>
      <c r="JCC62" s="2"/>
      <c r="JCE62" s="2"/>
      <c r="JCG62" s="2"/>
      <c r="JCI62" s="2"/>
      <c r="JCK62" s="2"/>
      <c r="JCM62" s="2"/>
      <c r="JCO62" s="2"/>
      <c r="JCQ62" s="2"/>
      <c r="JCS62" s="2"/>
      <c r="JCU62" s="2"/>
      <c r="JCW62" s="2"/>
      <c r="JCY62" s="2"/>
      <c r="JDA62" s="2"/>
      <c r="JDC62" s="2"/>
      <c r="JDE62" s="2"/>
      <c r="JDG62" s="2"/>
      <c r="JDI62" s="2"/>
      <c r="JDK62" s="2"/>
      <c r="JDM62" s="2"/>
      <c r="JDO62" s="2"/>
      <c r="JDQ62" s="2"/>
      <c r="JDS62" s="2"/>
      <c r="JDU62" s="2"/>
      <c r="JDW62" s="2"/>
      <c r="JDY62" s="2"/>
      <c r="JEA62" s="2"/>
      <c r="JEC62" s="2"/>
      <c r="JEE62" s="2"/>
      <c r="JEG62" s="2"/>
      <c r="JEI62" s="2"/>
      <c r="JEK62" s="2"/>
      <c r="JEM62" s="2"/>
      <c r="JEO62" s="2"/>
      <c r="JEQ62" s="2"/>
      <c r="JES62" s="2"/>
      <c r="JEU62" s="2"/>
      <c r="JEW62" s="2"/>
      <c r="JEY62" s="2"/>
      <c r="JFA62" s="2"/>
      <c r="JFC62" s="2"/>
      <c r="JFE62" s="2"/>
      <c r="JFG62" s="2"/>
      <c r="JFI62" s="2"/>
      <c r="JFK62" s="2"/>
      <c r="JFM62" s="2"/>
      <c r="JFO62" s="2"/>
      <c r="JFQ62" s="2"/>
      <c r="JFS62" s="2"/>
      <c r="JFU62" s="2"/>
      <c r="JFW62" s="2"/>
      <c r="JFY62" s="2"/>
      <c r="JGA62" s="2"/>
      <c r="JGC62" s="2"/>
      <c r="JGE62" s="2"/>
      <c r="JGG62" s="2"/>
      <c r="JGI62" s="2"/>
      <c r="JGK62" s="2"/>
      <c r="JGM62" s="2"/>
      <c r="JGO62" s="2"/>
      <c r="JGQ62" s="2"/>
      <c r="JGS62" s="2"/>
      <c r="JGU62" s="2"/>
      <c r="JGW62" s="2"/>
      <c r="JGY62" s="2"/>
      <c r="JHA62" s="2"/>
      <c r="JHC62" s="2"/>
      <c r="JHE62" s="2"/>
      <c r="JHG62" s="2"/>
      <c r="JHI62" s="2"/>
      <c r="JHK62" s="2"/>
      <c r="JHM62" s="2"/>
      <c r="JHO62" s="2"/>
      <c r="JHQ62" s="2"/>
      <c r="JHS62" s="2"/>
      <c r="JHU62" s="2"/>
      <c r="JHW62" s="2"/>
      <c r="JHY62" s="2"/>
      <c r="JIA62" s="2"/>
      <c r="JIC62" s="2"/>
      <c r="JIE62" s="2"/>
      <c r="JIG62" s="2"/>
      <c r="JII62" s="2"/>
      <c r="JIK62" s="2"/>
      <c r="JIM62" s="2"/>
      <c r="JIO62" s="2"/>
      <c r="JIQ62" s="2"/>
      <c r="JIS62" s="2"/>
      <c r="JIU62" s="2"/>
      <c r="JIW62" s="2"/>
      <c r="JIY62" s="2"/>
      <c r="JJA62" s="2"/>
      <c r="JJC62" s="2"/>
      <c r="JJE62" s="2"/>
      <c r="JJG62" s="2"/>
      <c r="JJI62" s="2"/>
      <c r="JJK62" s="2"/>
      <c r="JJM62" s="2"/>
      <c r="JJO62" s="2"/>
      <c r="JJQ62" s="2"/>
      <c r="JJS62" s="2"/>
      <c r="JJU62" s="2"/>
      <c r="JJW62" s="2"/>
      <c r="JJY62" s="2"/>
      <c r="JKA62" s="2"/>
      <c r="JKC62" s="2"/>
      <c r="JKE62" s="2"/>
      <c r="JKG62" s="2"/>
      <c r="JKI62" s="2"/>
      <c r="JKK62" s="2"/>
      <c r="JKM62" s="2"/>
      <c r="JKO62" s="2"/>
      <c r="JKQ62" s="2"/>
      <c r="JKS62" s="2"/>
      <c r="JKU62" s="2"/>
      <c r="JKW62" s="2"/>
      <c r="JKY62" s="2"/>
      <c r="JLA62" s="2"/>
      <c r="JLC62" s="2"/>
      <c r="JLE62" s="2"/>
      <c r="JLG62" s="2"/>
      <c r="JLI62" s="2"/>
      <c r="JLK62" s="2"/>
      <c r="JLM62" s="2"/>
      <c r="JLO62" s="2"/>
      <c r="JLQ62" s="2"/>
      <c r="JLS62" s="2"/>
      <c r="JLU62" s="2"/>
      <c r="JLW62" s="2"/>
      <c r="JLY62" s="2"/>
      <c r="JMA62" s="2"/>
      <c r="JMC62" s="2"/>
      <c r="JME62" s="2"/>
      <c r="JMG62" s="2"/>
      <c r="JMI62" s="2"/>
      <c r="JMK62" s="2"/>
      <c r="JMM62" s="2"/>
      <c r="JMO62" s="2"/>
      <c r="JMQ62" s="2"/>
      <c r="JMS62" s="2"/>
      <c r="JMU62" s="2"/>
      <c r="JMW62" s="2"/>
      <c r="JMY62" s="2"/>
      <c r="JNA62" s="2"/>
      <c r="JNC62" s="2"/>
      <c r="JNE62" s="2"/>
      <c r="JNG62" s="2"/>
      <c r="JNI62" s="2"/>
      <c r="JNK62" s="2"/>
      <c r="JNM62" s="2"/>
      <c r="JNO62" s="2"/>
      <c r="JNQ62" s="2"/>
      <c r="JNS62" s="2"/>
      <c r="JNU62" s="2"/>
      <c r="JNW62" s="2"/>
      <c r="JNY62" s="2"/>
      <c r="JOA62" s="2"/>
      <c r="JOC62" s="2"/>
      <c r="JOE62" s="2"/>
      <c r="JOG62" s="2"/>
      <c r="JOI62" s="2"/>
      <c r="JOK62" s="2"/>
      <c r="JOM62" s="2"/>
      <c r="JOO62" s="2"/>
      <c r="JOQ62" s="2"/>
      <c r="JOS62" s="2"/>
      <c r="JOU62" s="2"/>
      <c r="JOW62" s="2"/>
      <c r="JOY62" s="2"/>
      <c r="JPA62" s="2"/>
      <c r="JPC62" s="2"/>
      <c r="JPE62" s="2"/>
      <c r="JPG62" s="2"/>
      <c r="JPI62" s="2"/>
      <c r="JPK62" s="2"/>
      <c r="JPM62" s="2"/>
      <c r="JPO62" s="2"/>
      <c r="JPQ62" s="2"/>
      <c r="JPS62" s="2"/>
      <c r="JPU62" s="2"/>
      <c r="JPW62" s="2"/>
      <c r="JPY62" s="2"/>
      <c r="JQA62" s="2"/>
      <c r="JQC62" s="2"/>
      <c r="JQE62" s="2"/>
      <c r="JQG62" s="2"/>
      <c r="JQI62" s="2"/>
      <c r="JQK62" s="2"/>
      <c r="JQM62" s="2"/>
      <c r="JQO62" s="2"/>
      <c r="JQQ62" s="2"/>
      <c r="JQS62" s="2"/>
      <c r="JQU62" s="2"/>
      <c r="JQW62" s="2"/>
      <c r="JQY62" s="2"/>
      <c r="JRA62" s="2"/>
      <c r="JRC62" s="2"/>
      <c r="JRE62" s="2"/>
      <c r="JRG62" s="2"/>
      <c r="JRI62" s="2"/>
      <c r="JRK62" s="2"/>
      <c r="JRM62" s="2"/>
      <c r="JRO62" s="2"/>
      <c r="JRQ62" s="2"/>
      <c r="JRS62" s="2"/>
      <c r="JRU62" s="2"/>
      <c r="JRW62" s="2"/>
      <c r="JRY62" s="2"/>
      <c r="JSA62" s="2"/>
      <c r="JSC62" s="2"/>
      <c r="JSE62" s="2"/>
      <c r="JSG62" s="2"/>
      <c r="JSI62" s="2"/>
      <c r="JSK62" s="2"/>
      <c r="JSM62" s="2"/>
      <c r="JSO62" s="2"/>
      <c r="JSQ62" s="2"/>
      <c r="JSS62" s="2"/>
      <c r="JSU62" s="2"/>
      <c r="JSW62" s="2"/>
      <c r="JSY62" s="2"/>
      <c r="JTA62" s="2"/>
      <c r="JTC62" s="2"/>
      <c r="JTE62" s="2"/>
      <c r="JTG62" s="2"/>
      <c r="JTI62" s="2"/>
      <c r="JTK62" s="2"/>
      <c r="JTM62" s="2"/>
      <c r="JTO62" s="2"/>
      <c r="JTQ62" s="2"/>
      <c r="JTS62" s="2"/>
      <c r="JTU62" s="2"/>
      <c r="JTW62" s="2"/>
      <c r="JTY62" s="2"/>
      <c r="JUA62" s="2"/>
      <c r="JUC62" s="2"/>
      <c r="JUE62" s="2"/>
      <c r="JUG62" s="2"/>
      <c r="JUI62" s="2"/>
      <c r="JUK62" s="2"/>
      <c r="JUM62" s="2"/>
      <c r="JUO62" s="2"/>
      <c r="JUQ62" s="2"/>
      <c r="JUS62" s="2"/>
      <c r="JUU62" s="2"/>
      <c r="JUW62" s="2"/>
      <c r="JUY62" s="2"/>
      <c r="JVA62" s="2"/>
      <c r="JVC62" s="2"/>
      <c r="JVE62" s="2"/>
      <c r="JVG62" s="2"/>
      <c r="JVI62" s="2"/>
      <c r="JVK62" s="2"/>
      <c r="JVM62" s="2"/>
      <c r="JVO62" s="2"/>
      <c r="JVQ62" s="2"/>
      <c r="JVS62" s="2"/>
      <c r="JVU62" s="2"/>
      <c r="JVW62" s="2"/>
      <c r="JVY62" s="2"/>
      <c r="JWA62" s="2"/>
      <c r="JWC62" s="2"/>
      <c r="JWE62" s="2"/>
      <c r="JWG62" s="2"/>
      <c r="JWI62" s="2"/>
      <c r="JWK62" s="2"/>
      <c r="JWM62" s="2"/>
      <c r="JWO62" s="2"/>
      <c r="JWQ62" s="2"/>
      <c r="JWS62" s="2"/>
      <c r="JWU62" s="2"/>
      <c r="JWW62" s="2"/>
      <c r="JWY62" s="2"/>
      <c r="JXA62" s="2"/>
      <c r="JXC62" s="2"/>
      <c r="JXE62" s="2"/>
      <c r="JXG62" s="2"/>
      <c r="JXI62" s="2"/>
      <c r="JXK62" s="2"/>
      <c r="JXM62" s="2"/>
      <c r="JXO62" s="2"/>
      <c r="JXQ62" s="2"/>
      <c r="JXS62" s="2"/>
      <c r="JXU62" s="2"/>
      <c r="JXW62" s="2"/>
      <c r="JXY62" s="2"/>
      <c r="JYA62" s="2"/>
      <c r="JYC62" s="2"/>
      <c r="JYE62" s="2"/>
      <c r="JYG62" s="2"/>
      <c r="JYI62" s="2"/>
      <c r="JYK62" s="2"/>
      <c r="JYM62" s="2"/>
      <c r="JYO62" s="2"/>
      <c r="JYQ62" s="2"/>
      <c r="JYS62" s="2"/>
      <c r="JYU62" s="2"/>
      <c r="JYW62" s="2"/>
      <c r="JYY62" s="2"/>
      <c r="JZA62" s="2"/>
      <c r="JZC62" s="2"/>
      <c r="JZE62" s="2"/>
      <c r="JZG62" s="2"/>
      <c r="JZI62" s="2"/>
      <c r="JZK62" s="2"/>
      <c r="JZM62" s="2"/>
      <c r="JZO62" s="2"/>
      <c r="JZQ62" s="2"/>
      <c r="JZS62" s="2"/>
      <c r="JZU62" s="2"/>
      <c r="JZW62" s="2"/>
      <c r="JZY62" s="2"/>
      <c r="KAA62" s="2"/>
      <c r="KAC62" s="2"/>
      <c r="KAE62" s="2"/>
      <c r="KAG62" s="2"/>
      <c r="KAI62" s="2"/>
      <c r="KAK62" s="2"/>
      <c r="KAM62" s="2"/>
      <c r="KAO62" s="2"/>
      <c r="KAQ62" s="2"/>
      <c r="KAS62" s="2"/>
      <c r="KAU62" s="2"/>
      <c r="KAW62" s="2"/>
      <c r="KAY62" s="2"/>
      <c r="KBA62" s="2"/>
      <c r="KBC62" s="2"/>
      <c r="KBE62" s="2"/>
      <c r="KBG62" s="2"/>
      <c r="KBI62" s="2"/>
      <c r="KBK62" s="2"/>
      <c r="KBM62" s="2"/>
      <c r="KBO62" s="2"/>
      <c r="KBQ62" s="2"/>
      <c r="KBS62" s="2"/>
      <c r="KBU62" s="2"/>
      <c r="KBW62" s="2"/>
      <c r="KBY62" s="2"/>
      <c r="KCA62" s="2"/>
      <c r="KCC62" s="2"/>
      <c r="KCE62" s="2"/>
      <c r="KCG62" s="2"/>
      <c r="KCI62" s="2"/>
      <c r="KCK62" s="2"/>
      <c r="KCM62" s="2"/>
      <c r="KCO62" s="2"/>
      <c r="KCQ62" s="2"/>
      <c r="KCS62" s="2"/>
      <c r="KCU62" s="2"/>
      <c r="KCW62" s="2"/>
      <c r="KCY62" s="2"/>
      <c r="KDA62" s="2"/>
      <c r="KDC62" s="2"/>
      <c r="KDE62" s="2"/>
      <c r="KDG62" s="2"/>
      <c r="KDI62" s="2"/>
      <c r="KDK62" s="2"/>
      <c r="KDM62" s="2"/>
      <c r="KDO62" s="2"/>
      <c r="KDQ62" s="2"/>
      <c r="KDS62" s="2"/>
      <c r="KDU62" s="2"/>
      <c r="KDW62" s="2"/>
      <c r="KDY62" s="2"/>
      <c r="KEA62" s="2"/>
      <c r="KEC62" s="2"/>
      <c r="KEE62" s="2"/>
      <c r="KEG62" s="2"/>
      <c r="KEI62" s="2"/>
      <c r="KEK62" s="2"/>
      <c r="KEM62" s="2"/>
      <c r="KEO62" s="2"/>
      <c r="KEQ62" s="2"/>
      <c r="KES62" s="2"/>
      <c r="KEU62" s="2"/>
      <c r="KEW62" s="2"/>
      <c r="KEY62" s="2"/>
      <c r="KFA62" s="2"/>
      <c r="KFC62" s="2"/>
      <c r="KFE62" s="2"/>
      <c r="KFG62" s="2"/>
      <c r="KFI62" s="2"/>
      <c r="KFK62" s="2"/>
      <c r="KFM62" s="2"/>
      <c r="KFO62" s="2"/>
      <c r="KFQ62" s="2"/>
      <c r="KFS62" s="2"/>
      <c r="KFU62" s="2"/>
      <c r="KFW62" s="2"/>
      <c r="KFY62" s="2"/>
      <c r="KGA62" s="2"/>
      <c r="KGC62" s="2"/>
      <c r="KGE62" s="2"/>
      <c r="KGG62" s="2"/>
      <c r="KGI62" s="2"/>
      <c r="KGK62" s="2"/>
      <c r="KGM62" s="2"/>
      <c r="KGO62" s="2"/>
      <c r="KGQ62" s="2"/>
      <c r="KGS62" s="2"/>
      <c r="KGU62" s="2"/>
      <c r="KGW62" s="2"/>
      <c r="KGY62" s="2"/>
      <c r="KHA62" s="2"/>
      <c r="KHC62" s="2"/>
      <c r="KHE62" s="2"/>
      <c r="KHG62" s="2"/>
      <c r="KHI62" s="2"/>
      <c r="KHK62" s="2"/>
      <c r="KHM62" s="2"/>
      <c r="KHO62" s="2"/>
      <c r="KHQ62" s="2"/>
      <c r="KHS62" s="2"/>
      <c r="KHU62" s="2"/>
      <c r="KHW62" s="2"/>
      <c r="KHY62" s="2"/>
      <c r="KIA62" s="2"/>
      <c r="KIC62" s="2"/>
      <c r="KIE62" s="2"/>
      <c r="KIG62" s="2"/>
      <c r="KII62" s="2"/>
      <c r="KIK62" s="2"/>
      <c r="KIM62" s="2"/>
      <c r="KIO62" s="2"/>
      <c r="KIQ62" s="2"/>
      <c r="KIS62" s="2"/>
      <c r="KIU62" s="2"/>
      <c r="KIW62" s="2"/>
      <c r="KIY62" s="2"/>
      <c r="KJA62" s="2"/>
      <c r="KJC62" s="2"/>
      <c r="KJE62" s="2"/>
      <c r="KJG62" s="2"/>
      <c r="KJI62" s="2"/>
      <c r="KJK62" s="2"/>
      <c r="KJM62" s="2"/>
      <c r="KJO62" s="2"/>
      <c r="KJQ62" s="2"/>
      <c r="KJS62" s="2"/>
      <c r="KJU62" s="2"/>
      <c r="KJW62" s="2"/>
      <c r="KJY62" s="2"/>
      <c r="KKA62" s="2"/>
      <c r="KKC62" s="2"/>
      <c r="KKE62" s="2"/>
      <c r="KKG62" s="2"/>
      <c r="KKI62" s="2"/>
      <c r="KKK62" s="2"/>
      <c r="KKM62" s="2"/>
      <c r="KKO62" s="2"/>
      <c r="KKQ62" s="2"/>
      <c r="KKS62" s="2"/>
      <c r="KKU62" s="2"/>
      <c r="KKW62" s="2"/>
      <c r="KKY62" s="2"/>
      <c r="KLA62" s="2"/>
      <c r="KLC62" s="2"/>
      <c r="KLE62" s="2"/>
      <c r="KLG62" s="2"/>
      <c r="KLI62" s="2"/>
      <c r="KLK62" s="2"/>
      <c r="KLM62" s="2"/>
      <c r="KLO62" s="2"/>
      <c r="KLQ62" s="2"/>
      <c r="KLS62" s="2"/>
      <c r="KLU62" s="2"/>
      <c r="KLW62" s="2"/>
      <c r="KLY62" s="2"/>
      <c r="KMA62" s="2"/>
      <c r="KMC62" s="2"/>
      <c r="KME62" s="2"/>
      <c r="KMG62" s="2"/>
      <c r="KMI62" s="2"/>
      <c r="KMK62" s="2"/>
      <c r="KMM62" s="2"/>
      <c r="KMO62" s="2"/>
      <c r="KMQ62" s="2"/>
      <c r="KMS62" s="2"/>
      <c r="KMU62" s="2"/>
      <c r="KMW62" s="2"/>
      <c r="KMY62" s="2"/>
      <c r="KNA62" s="2"/>
      <c r="KNC62" s="2"/>
      <c r="KNE62" s="2"/>
      <c r="KNG62" s="2"/>
      <c r="KNI62" s="2"/>
      <c r="KNK62" s="2"/>
      <c r="KNM62" s="2"/>
      <c r="KNO62" s="2"/>
      <c r="KNQ62" s="2"/>
      <c r="KNS62" s="2"/>
      <c r="KNU62" s="2"/>
      <c r="KNW62" s="2"/>
      <c r="KNY62" s="2"/>
      <c r="KOA62" s="2"/>
      <c r="KOC62" s="2"/>
      <c r="KOE62" s="2"/>
      <c r="KOG62" s="2"/>
      <c r="KOI62" s="2"/>
      <c r="KOK62" s="2"/>
      <c r="KOM62" s="2"/>
      <c r="KOO62" s="2"/>
      <c r="KOQ62" s="2"/>
      <c r="KOS62" s="2"/>
      <c r="KOU62" s="2"/>
      <c r="KOW62" s="2"/>
      <c r="KOY62" s="2"/>
      <c r="KPA62" s="2"/>
      <c r="KPC62" s="2"/>
      <c r="KPE62" s="2"/>
      <c r="KPG62" s="2"/>
      <c r="KPI62" s="2"/>
      <c r="KPK62" s="2"/>
      <c r="KPM62" s="2"/>
      <c r="KPO62" s="2"/>
      <c r="KPQ62" s="2"/>
      <c r="KPS62" s="2"/>
      <c r="KPU62" s="2"/>
      <c r="KPW62" s="2"/>
      <c r="KPY62" s="2"/>
      <c r="KQA62" s="2"/>
      <c r="KQC62" s="2"/>
      <c r="KQE62" s="2"/>
      <c r="KQG62" s="2"/>
      <c r="KQI62" s="2"/>
      <c r="KQK62" s="2"/>
      <c r="KQM62" s="2"/>
      <c r="KQO62" s="2"/>
      <c r="KQQ62" s="2"/>
      <c r="KQS62" s="2"/>
      <c r="KQU62" s="2"/>
      <c r="KQW62" s="2"/>
      <c r="KQY62" s="2"/>
      <c r="KRA62" s="2"/>
      <c r="KRC62" s="2"/>
      <c r="KRE62" s="2"/>
      <c r="KRG62" s="2"/>
      <c r="KRI62" s="2"/>
      <c r="KRK62" s="2"/>
      <c r="KRM62" s="2"/>
      <c r="KRO62" s="2"/>
      <c r="KRQ62" s="2"/>
      <c r="KRS62" s="2"/>
      <c r="KRU62" s="2"/>
      <c r="KRW62" s="2"/>
      <c r="KRY62" s="2"/>
      <c r="KSA62" s="2"/>
      <c r="KSC62" s="2"/>
      <c r="KSE62" s="2"/>
      <c r="KSG62" s="2"/>
      <c r="KSI62" s="2"/>
      <c r="KSK62" s="2"/>
      <c r="KSM62" s="2"/>
      <c r="KSO62" s="2"/>
      <c r="KSQ62" s="2"/>
      <c r="KSS62" s="2"/>
      <c r="KSU62" s="2"/>
      <c r="KSW62" s="2"/>
      <c r="KSY62" s="2"/>
      <c r="KTA62" s="2"/>
      <c r="KTC62" s="2"/>
      <c r="KTE62" s="2"/>
      <c r="KTG62" s="2"/>
      <c r="KTI62" s="2"/>
      <c r="KTK62" s="2"/>
      <c r="KTM62" s="2"/>
      <c r="KTO62" s="2"/>
      <c r="KTQ62" s="2"/>
      <c r="KTS62" s="2"/>
      <c r="KTU62" s="2"/>
      <c r="KTW62" s="2"/>
      <c r="KTY62" s="2"/>
      <c r="KUA62" s="2"/>
      <c r="KUC62" s="2"/>
      <c r="KUE62" s="2"/>
      <c r="KUG62" s="2"/>
      <c r="KUI62" s="2"/>
      <c r="KUK62" s="2"/>
      <c r="KUM62" s="2"/>
      <c r="KUO62" s="2"/>
      <c r="KUQ62" s="2"/>
      <c r="KUS62" s="2"/>
      <c r="KUU62" s="2"/>
      <c r="KUW62" s="2"/>
      <c r="KUY62" s="2"/>
      <c r="KVA62" s="2"/>
      <c r="KVC62" s="2"/>
      <c r="KVE62" s="2"/>
      <c r="KVG62" s="2"/>
      <c r="KVI62" s="2"/>
      <c r="KVK62" s="2"/>
      <c r="KVM62" s="2"/>
      <c r="KVO62" s="2"/>
      <c r="KVQ62" s="2"/>
      <c r="KVS62" s="2"/>
      <c r="KVU62" s="2"/>
      <c r="KVW62" s="2"/>
      <c r="KVY62" s="2"/>
      <c r="KWA62" s="2"/>
      <c r="KWC62" s="2"/>
      <c r="KWE62" s="2"/>
      <c r="KWG62" s="2"/>
      <c r="KWI62" s="2"/>
      <c r="KWK62" s="2"/>
      <c r="KWM62" s="2"/>
      <c r="KWO62" s="2"/>
      <c r="KWQ62" s="2"/>
      <c r="KWS62" s="2"/>
      <c r="KWU62" s="2"/>
      <c r="KWW62" s="2"/>
      <c r="KWY62" s="2"/>
      <c r="KXA62" s="2"/>
      <c r="KXC62" s="2"/>
      <c r="KXE62" s="2"/>
      <c r="KXG62" s="2"/>
      <c r="KXI62" s="2"/>
      <c r="KXK62" s="2"/>
      <c r="KXM62" s="2"/>
      <c r="KXO62" s="2"/>
      <c r="KXQ62" s="2"/>
      <c r="KXS62" s="2"/>
      <c r="KXU62" s="2"/>
      <c r="KXW62" s="2"/>
      <c r="KXY62" s="2"/>
      <c r="KYA62" s="2"/>
      <c r="KYC62" s="2"/>
      <c r="KYE62" s="2"/>
      <c r="KYG62" s="2"/>
      <c r="KYI62" s="2"/>
      <c r="KYK62" s="2"/>
      <c r="KYM62" s="2"/>
      <c r="KYO62" s="2"/>
      <c r="KYQ62" s="2"/>
      <c r="KYS62" s="2"/>
      <c r="KYU62" s="2"/>
      <c r="KYW62" s="2"/>
      <c r="KYY62" s="2"/>
      <c r="KZA62" s="2"/>
      <c r="KZC62" s="2"/>
      <c r="KZE62" s="2"/>
      <c r="KZG62" s="2"/>
      <c r="KZI62" s="2"/>
      <c r="KZK62" s="2"/>
      <c r="KZM62" s="2"/>
      <c r="KZO62" s="2"/>
      <c r="KZQ62" s="2"/>
      <c r="KZS62" s="2"/>
      <c r="KZU62" s="2"/>
      <c r="KZW62" s="2"/>
      <c r="KZY62" s="2"/>
      <c r="LAA62" s="2"/>
      <c r="LAC62" s="2"/>
      <c r="LAE62" s="2"/>
      <c r="LAG62" s="2"/>
      <c r="LAI62" s="2"/>
      <c r="LAK62" s="2"/>
      <c r="LAM62" s="2"/>
      <c r="LAO62" s="2"/>
      <c r="LAQ62" s="2"/>
      <c r="LAS62" s="2"/>
      <c r="LAU62" s="2"/>
      <c r="LAW62" s="2"/>
      <c r="LAY62" s="2"/>
      <c r="LBA62" s="2"/>
      <c r="LBC62" s="2"/>
      <c r="LBE62" s="2"/>
      <c r="LBG62" s="2"/>
      <c r="LBI62" s="2"/>
      <c r="LBK62" s="2"/>
      <c r="LBM62" s="2"/>
      <c r="LBO62" s="2"/>
      <c r="LBQ62" s="2"/>
      <c r="LBS62" s="2"/>
      <c r="LBU62" s="2"/>
      <c r="LBW62" s="2"/>
      <c r="LBY62" s="2"/>
      <c r="LCA62" s="2"/>
      <c r="LCC62" s="2"/>
      <c r="LCE62" s="2"/>
      <c r="LCG62" s="2"/>
      <c r="LCI62" s="2"/>
      <c r="LCK62" s="2"/>
      <c r="LCM62" s="2"/>
      <c r="LCO62" s="2"/>
      <c r="LCQ62" s="2"/>
      <c r="LCS62" s="2"/>
      <c r="LCU62" s="2"/>
      <c r="LCW62" s="2"/>
      <c r="LCY62" s="2"/>
      <c r="LDA62" s="2"/>
      <c r="LDC62" s="2"/>
      <c r="LDE62" s="2"/>
      <c r="LDG62" s="2"/>
      <c r="LDI62" s="2"/>
      <c r="LDK62" s="2"/>
      <c r="LDM62" s="2"/>
      <c r="LDO62" s="2"/>
      <c r="LDQ62" s="2"/>
      <c r="LDS62" s="2"/>
      <c r="LDU62" s="2"/>
      <c r="LDW62" s="2"/>
      <c r="LDY62" s="2"/>
      <c r="LEA62" s="2"/>
      <c r="LEC62" s="2"/>
      <c r="LEE62" s="2"/>
      <c r="LEG62" s="2"/>
      <c r="LEI62" s="2"/>
      <c r="LEK62" s="2"/>
      <c r="LEM62" s="2"/>
      <c r="LEO62" s="2"/>
      <c r="LEQ62" s="2"/>
      <c r="LES62" s="2"/>
      <c r="LEU62" s="2"/>
      <c r="LEW62" s="2"/>
      <c r="LEY62" s="2"/>
      <c r="LFA62" s="2"/>
      <c r="LFC62" s="2"/>
      <c r="LFE62" s="2"/>
      <c r="LFG62" s="2"/>
      <c r="LFI62" s="2"/>
      <c r="LFK62" s="2"/>
      <c r="LFM62" s="2"/>
      <c r="LFO62" s="2"/>
      <c r="LFQ62" s="2"/>
      <c r="LFS62" s="2"/>
      <c r="LFU62" s="2"/>
      <c r="LFW62" s="2"/>
      <c r="LFY62" s="2"/>
      <c r="LGA62" s="2"/>
      <c r="LGC62" s="2"/>
      <c r="LGE62" s="2"/>
      <c r="LGG62" s="2"/>
      <c r="LGI62" s="2"/>
      <c r="LGK62" s="2"/>
      <c r="LGM62" s="2"/>
      <c r="LGO62" s="2"/>
      <c r="LGQ62" s="2"/>
      <c r="LGS62" s="2"/>
      <c r="LGU62" s="2"/>
      <c r="LGW62" s="2"/>
      <c r="LGY62" s="2"/>
      <c r="LHA62" s="2"/>
      <c r="LHC62" s="2"/>
      <c r="LHE62" s="2"/>
      <c r="LHG62" s="2"/>
      <c r="LHI62" s="2"/>
      <c r="LHK62" s="2"/>
      <c r="LHM62" s="2"/>
      <c r="LHO62" s="2"/>
      <c r="LHQ62" s="2"/>
      <c r="LHS62" s="2"/>
      <c r="LHU62" s="2"/>
      <c r="LHW62" s="2"/>
      <c r="LHY62" s="2"/>
      <c r="LIA62" s="2"/>
      <c r="LIC62" s="2"/>
      <c r="LIE62" s="2"/>
      <c r="LIG62" s="2"/>
      <c r="LII62" s="2"/>
      <c r="LIK62" s="2"/>
      <c r="LIM62" s="2"/>
      <c r="LIO62" s="2"/>
      <c r="LIQ62" s="2"/>
      <c r="LIS62" s="2"/>
      <c r="LIU62" s="2"/>
      <c r="LIW62" s="2"/>
      <c r="LIY62" s="2"/>
      <c r="LJA62" s="2"/>
      <c r="LJC62" s="2"/>
      <c r="LJE62" s="2"/>
      <c r="LJG62" s="2"/>
      <c r="LJI62" s="2"/>
      <c r="LJK62" s="2"/>
      <c r="LJM62" s="2"/>
      <c r="LJO62" s="2"/>
      <c r="LJQ62" s="2"/>
      <c r="LJS62" s="2"/>
      <c r="LJU62" s="2"/>
      <c r="LJW62" s="2"/>
      <c r="LJY62" s="2"/>
      <c r="LKA62" s="2"/>
      <c r="LKC62" s="2"/>
      <c r="LKE62" s="2"/>
      <c r="LKG62" s="2"/>
      <c r="LKI62" s="2"/>
      <c r="LKK62" s="2"/>
      <c r="LKM62" s="2"/>
      <c r="LKO62" s="2"/>
      <c r="LKQ62" s="2"/>
      <c r="LKS62" s="2"/>
      <c r="LKU62" s="2"/>
      <c r="LKW62" s="2"/>
      <c r="LKY62" s="2"/>
      <c r="LLA62" s="2"/>
      <c r="LLC62" s="2"/>
      <c r="LLE62" s="2"/>
      <c r="LLG62" s="2"/>
      <c r="LLI62" s="2"/>
      <c r="LLK62" s="2"/>
      <c r="LLM62" s="2"/>
      <c r="LLO62" s="2"/>
      <c r="LLQ62" s="2"/>
      <c r="LLS62" s="2"/>
      <c r="LLU62" s="2"/>
      <c r="LLW62" s="2"/>
      <c r="LLY62" s="2"/>
      <c r="LMA62" s="2"/>
      <c r="LMC62" s="2"/>
      <c r="LME62" s="2"/>
      <c r="LMG62" s="2"/>
      <c r="LMI62" s="2"/>
      <c r="LMK62" s="2"/>
      <c r="LMM62" s="2"/>
      <c r="LMO62" s="2"/>
      <c r="LMQ62" s="2"/>
      <c r="LMS62" s="2"/>
      <c r="LMU62" s="2"/>
      <c r="LMW62" s="2"/>
      <c r="LMY62" s="2"/>
      <c r="LNA62" s="2"/>
      <c r="LNC62" s="2"/>
      <c r="LNE62" s="2"/>
      <c r="LNG62" s="2"/>
      <c r="LNI62" s="2"/>
      <c r="LNK62" s="2"/>
      <c r="LNM62" s="2"/>
      <c r="LNO62" s="2"/>
      <c r="LNQ62" s="2"/>
      <c r="LNS62" s="2"/>
      <c r="LNU62" s="2"/>
      <c r="LNW62" s="2"/>
      <c r="LNY62" s="2"/>
      <c r="LOA62" s="2"/>
      <c r="LOC62" s="2"/>
      <c r="LOE62" s="2"/>
      <c r="LOG62" s="2"/>
      <c r="LOI62" s="2"/>
      <c r="LOK62" s="2"/>
      <c r="LOM62" s="2"/>
      <c r="LOO62" s="2"/>
      <c r="LOQ62" s="2"/>
      <c r="LOS62" s="2"/>
      <c r="LOU62" s="2"/>
      <c r="LOW62" s="2"/>
      <c r="LOY62" s="2"/>
      <c r="LPA62" s="2"/>
      <c r="LPC62" s="2"/>
      <c r="LPE62" s="2"/>
      <c r="LPG62" s="2"/>
      <c r="LPI62" s="2"/>
      <c r="LPK62" s="2"/>
      <c r="LPM62" s="2"/>
      <c r="LPO62" s="2"/>
      <c r="LPQ62" s="2"/>
      <c r="LPS62" s="2"/>
      <c r="LPU62" s="2"/>
      <c r="LPW62" s="2"/>
      <c r="LPY62" s="2"/>
      <c r="LQA62" s="2"/>
      <c r="LQC62" s="2"/>
      <c r="LQE62" s="2"/>
      <c r="LQG62" s="2"/>
      <c r="LQI62" s="2"/>
      <c r="LQK62" s="2"/>
      <c r="LQM62" s="2"/>
      <c r="LQO62" s="2"/>
      <c r="LQQ62" s="2"/>
      <c r="LQS62" s="2"/>
      <c r="LQU62" s="2"/>
      <c r="LQW62" s="2"/>
      <c r="LQY62" s="2"/>
      <c r="LRA62" s="2"/>
      <c r="LRC62" s="2"/>
      <c r="LRE62" s="2"/>
      <c r="LRG62" s="2"/>
      <c r="LRI62" s="2"/>
      <c r="LRK62" s="2"/>
      <c r="LRM62" s="2"/>
      <c r="LRO62" s="2"/>
      <c r="LRQ62" s="2"/>
      <c r="LRS62" s="2"/>
      <c r="LRU62" s="2"/>
      <c r="LRW62" s="2"/>
      <c r="LRY62" s="2"/>
      <c r="LSA62" s="2"/>
      <c r="LSC62" s="2"/>
      <c r="LSE62" s="2"/>
      <c r="LSG62" s="2"/>
      <c r="LSI62" s="2"/>
      <c r="LSK62" s="2"/>
      <c r="LSM62" s="2"/>
      <c r="LSO62" s="2"/>
      <c r="LSQ62" s="2"/>
      <c r="LSS62" s="2"/>
      <c r="LSU62" s="2"/>
      <c r="LSW62" s="2"/>
      <c r="LSY62" s="2"/>
      <c r="LTA62" s="2"/>
      <c r="LTC62" s="2"/>
      <c r="LTE62" s="2"/>
      <c r="LTG62" s="2"/>
      <c r="LTI62" s="2"/>
      <c r="LTK62" s="2"/>
      <c r="LTM62" s="2"/>
      <c r="LTO62" s="2"/>
      <c r="LTQ62" s="2"/>
      <c r="LTS62" s="2"/>
      <c r="LTU62" s="2"/>
      <c r="LTW62" s="2"/>
      <c r="LTY62" s="2"/>
      <c r="LUA62" s="2"/>
      <c r="LUC62" s="2"/>
      <c r="LUE62" s="2"/>
      <c r="LUG62" s="2"/>
      <c r="LUI62" s="2"/>
      <c r="LUK62" s="2"/>
      <c r="LUM62" s="2"/>
      <c r="LUO62" s="2"/>
      <c r="LUQ62" s="2"/>
      <c r="LUS62" s="2"/>
      <c r="LUU62" s="2"/>
      <c r="LUW62" s="2"/>
      <c r="LUY62" s="2"/>
      <c r="LVA62" s="2"/>
      <c r="LVC62" s="2"/>
      <c r="LVE62" s="2"/>
      <c r="LVG62" s="2"/>
      <c r="LVI62" s="2"/>
      <c r="LVK62" s="2"/>
      <c r="LVM62" s="2"/>
      <c r="LVO62" s="2"/>
      <c r="LVQ62" s="2"/>
      <c r="LVS62" s="2"/>
      <c r="LVU62" s="2"/>
      <c r="LVW62" s="2"/>
      <c r="LVY62" s="2"/>
      <c r="LWA62" s="2"/>
      <c r="LWC62" s="2"/>
      <c r="LWE62" s="2"/>
      <c r="LWG62" s="2"/>
      <c r="LWI62" s="2"/>
      <c r="LWK62" s="2"/>
      <c r="LWM62" s="2"/>
      <c r="LWO62" s="2"/>
      <c r="LWQ62" s="2"/>
      <c r="LWS62" s="2"/>
      <c r="LWU62" s="2"/>
      <c r="LWW62" s="2"/>
      <c r="LWY62" s="2"/>
      <c r="LXA62" s="2"/>
      <c r="LXC62" s="2"/>
      <c r="LXE62" s="2"/>
      <c r="LXG62" s="2"/>
      <c r="LXI62" s="2"/>
      <c r="LXK62" s="2"/>
      <c r="LXM62" s="2"/>
      <c r="LXO62" s="2"/>
      <c r="LXQ62" s="2"/>
      <c r="LXS62" s="2"/>
      <c r="LXU62" s="2"/>
      <c r="LXW62" s="2"/>
      <c r="LXY62" s="2"/>
      <c r="LYA62" s="2"/>
      <c r="LYC62" s="2"/>
      <c r="LYE62" s="2"/>
      <c r="LYG62" s="2"/>
      <c r="LYI62" s="2"/>
      <c r="LYK62" s="2"/>
      <c r="LYM62" s="2"/>
      <c r="LYO62" s="2"/>
      <c r="LYQ62" s="2"/>
      <c r="LYS62" s="2"/>
      <c r="LYU62" s="2"/>
      <c r="LYW62" s="2"/>
      <c r="LYY62" s="2"/>
      <c r="LZA62" s="2"/>
      <c r="LZC62" s="2"/>
      <c r="LZE62" s="2"/>
      <c r="LZG62" s="2"/>
      <c r="LZI62" s="2"/>
      <c r="LZK62" s="2"/>
      <c r="LZM62" s="2"/>
      <c r="LZO62" s="2"/>
      <c r="LZQ62" s="2"/>
      <c r="LZS62" s="2"/>
      <c r="LZU62" s="2"/>
      <c r="LZW62" s="2"/>
      <c r="LZY62" s="2"/>
      <c r="MAA62" s="2"/>
      <c r="MAC62" s="2"/>
      <c r="MAE62" s="2"/>
      <c r="MAG62" s="2"/>
      <c r="MAI62" s="2"/>
      <c r="MAK62" s="2"/>
      <c r="MAM62" s="2"/>
      <c r="MAO62" s="2"/>
      <c r="MAQ62" s="2"/>
      <c r="MAS62" s="2"/>
      <c r="MAU62" s="2"/>
      <c r="MAW62" s="2"/>
      <c r="MAY62" s="2"/>
      <c r="MBA62" s="2"/>
      <c r="MBC62" s="2"/>
      <c r="MBE62" s="2"/>
      <c r="MBG62" s="2"/>
      <c r="MBI62" s="2"/>
      <c r="MBK62" s="2"/>
      <c r="MBM62" s="2"/>
      <c r="MBO62" s="2"/>
      <c r="MBQ62" s="2"/>
      <c r="MBS62" s="2"/>
      <c r="MBU62" s="2"/>
      <c r="MBW62" s="2"/>
      <c r="MBY62" s="2"/>
      <c r="MCA62" s="2"/>
      <c r="MCC62" s="2"/>
      <c r="MCE62" s="2"/>
      <c r="MCG62" s="2"/>
      <c r="MCI62" s="2"/>
      <c r="MCK62" s="2"/>
      <c r="MCM62" s="2"/>
      <c r="MCO62" s="2"/>
      <c r="MCQ62" s="2"/>
      <c r="MCS62" s="2"/>
      <c r="MCU62" s="2"/>
      <c r="MCW62" s="2"/>
      <c r="MCY62" s="2"/>
      <c r="MDA62" s="2"/>
      <c r="MDC62" s="2"/>
      <c r="MDE62" s="2"/>
      <c r="MDG62" s="2"/>
      <c r="MDI62" s="2"/>
      <c r="MDK62" s="2"/>
      <c r="MDM62" s="2"/>
      <c r="MDO62" s="2"/>
      <c r="MDQ62" s="2"/>
      <c r="MDS62" s="2"/>
      <c r="MDU62" s="2"/>
      <c r="MDW62" s="2"/>
      <c r="MDY62" s="2"/>
      <c r="MEA62" s="2"/>
      <c r="MEC62" s="2"/>
      <c r="MEE62" s="2"/>
      <c r="MEG62" s="2"/>
      <c r="MEI62" s="2"/>
      <c r="MEK62" s="2"/>
      <c r="MEM62" s="2"/>
      <c r="MEO62" s="2"/>
      <c r="MEQ62" s="2"/>
      <c r="MES62" s="2"/>
      <c r="MEU62" s="2"/>
      <c r="MEW62" s="2"/>
      <c r="MEY62" s="2"/>
      <c r="MFA62" s="2"/>
      <c r="MFC62" s="2"/>
      <c r="MFE62" s="2"/>
      <c r="MFG62" s="2"/>
      <c r="MFI62" s="2"/>
      <c r="MFK62" s="2"/>
      <c r="MFM62" s="2"/>
      <c r="MFO62" s="2"/>
      <c r="MFQ62" s="2"/>
      <c r="MFS62" s="2"/>
      <c r="MFU62" s="2"/>
      <c r="MFW62" s="2"/>
      <c r="MFY62" s="2"/>
      <c r="MGA62" s="2"/>
      <c r="MGC62" s="2"/>
      <c r="MGE62" s="2"/>
      <c r="MGG62" s="2"/>
      <c r="MGI62" s="2"/>
      <c r="MGK62" s="2"/>
      <c r="MGM62" s="2"/>
      <c r="MGO62" s="2"/>
      <c r="MGQ62" s="2"/>
      <c r="MGS62" s="2"/>
      <c r="MGU62" s="2"/>
      <c r="MGW62" s="2"/>
      <c r="MGY62" s="2"/>
      <c r="MHA62" s="2"/>
      <c r="MHC62" s="2"/>
      <c r="MHE62" s="2"/>
      <c r="MHG62" s="2"/>
      <c r="MHI62" s="2"/>
      <c r="MHK62" s="2"/>
      <c r="MHM62" s="2"/>
      <c r="MHO62" s="2"/>
      <c r="MHQ62" s="2"/>
      <c r="MHS62" s="2"/>
      <c r="MHU62" s="2"/>
      <c r="MHW62" s="2"/>
      <c r="MHY62" s="2"/>
      <c r="MIA62" s="2"/>
      <c r="MIC62" s="2"/>
      <c r="MIE62" s="2"/>
      <c r="MIG62" s="2"/>
      <c r="MII62" s="2"/>
      <c r="MIK62" s="2"/>
      <c r="MIM62" s="2"/>
      <c r="MIO62" s="2"/>
      <c r="MIQ62" s="2"/>
      <c r="MIS62" s="2"/>
      <c r="MIU62" s="2"/>
      <c r="MIW62" s="2"/>
      <c r="MIY62" s="2"/>
      <c r="MJA62" s="2"/>
      <c r="MJC62" s="2"/>
      <c r="MJE62" s="2"/>
      <c r="MJG62" s="2"/>
      <c r="MJI62" s="2"/>
      <c r="MJK62" s="2"/>
      <c r="MJM62" s="2"/>
      <c r="MJO62" s="2"/>
      <c r="MJQ62" s="2"/>
      <c r="MJS62" s="2"/>
      <c r="MJU62" s="2"/>
      <c r="MJW62" s="2"/>
      <c r="MJY62" s="2"/>
      <c r="MKA62" s="2"/>
      <c r="MKC62" s="2"/>
      <c r="MKE62" s="2"/>
      <c r="MKG62" s="2"/>
      <c r="MKI62" s="2"/>
      <c r="MKK62" s="2"/>
      <c r="MKM62" s="2"/>
      <c r="MKO62" s="2"/>
      <c r="MKQ62" s="2"/>
      <c r="MKS62" s="2"/>
      <c r="MKU62" s="2"/>
      <c r="MKW62" s="2"/>
      <c r="MKY62" s="2"/>
      <c r="MLA62" s="2"/>
      <c r="MLC62" s="2"/>
      <c r="MLE62" s="2"/>
      <c r="MLG62" s="2"/>
      <c r="MLI62" s="2"/>
      <c r="MLK62" s="2"/>
      <c r="MLM62" s="2"/>
      <c r="MLO62" s="2"/>
      <c r="MLQ62" s="2"/>
      <c r="MLS62" s="2"/>
      <c r="MLU62" s="2"/>
      <c r="MLW62" s="2"/>
      <c r="MLY62" s="2"/>
      <c r="MMA62" s="2"/>
      <c r="MMC62" s="2"/>
      <c r="MME62" s="2"/>
      <c r="MMG62" s="2"/>
      <c r="MMI62" s="2"/>
      <c r="MMK62" s="2"/>
      <c r="MMM62" s="2"/>
      <c r="MMO62" s="2"/>
      <c r="MMQ62" s="2"/>
      <c r="MMS62" s="2"/>
      <c r="MMU62" s="2"/>
      <c r="MMW62" s="2"/>
      <c r="MMY62" s="2"/>
      <c r="MNA62" s="2"/>
      <c r="MNC62" s="2"/>
      <c r="MNE62" s="2"/>
      <c r="MNG62" s="2"/>
      <c r="MNI62" s="2"/>
      <c r="MNK62" s="2"/>
      <c r="MNM62" s="2"/>
      <c r="MNO62" s="2"/>
      <c r="MNQ62" s="2"/>
      <c r="MNS62" s="2"/>
      <c r="MNU62" s="2"/>
      <c r="MNW62" s="2"/>
      <c r="MNY62" s="2"/>
      <c r="MOA62" s="2"/>
      <c r="MOC62" s="2"/>
      <c r="MOE62" s="2"/>
      <c r="MOG62" s="2"/>
      <c r="MOI62" s="2"/>
      <c r="MOK62" s="2"/>
      <c r="MOM62" s="2"/>
      <c r="MOO62" s="2"/>
      <c r="MOQ62" s="2"/>
      <c r="MOS62" s="2"/>
      <c r="MOU62" s="2"/>
      <c r="MOW62" s="2"/>
      <c r="MOY62" s="2"/>
      <c r="MPA62" s="2"/>
      <c r="MPC62" s="2"/>
      <c r="MPE62" s="2"/>
      <c r="MPG62" s="2"/>
      <c r="MPI62" s="2"/>
      <c r="MPK62" s="2"/>
      <c r="MPM62" s="2"/>
      <c r="MPO62" s="2"/>
      <c r="MPQ62" s="2"/>
      <c r="MPS62" s="2"/>
      <c r="MPU62" s="2"/>
      <c r="MPW62" s="2"/>
      <c r="MPY62" s="2"/>
      <c r="MQA62" s="2"/>
      <c r="MQC62" s="2"/>
      <c r="MQE62" s="2"/>
      <c r="MQG62" s="2"/>
      <c r="MQI62" s="2"/>
      <c r="MQK62" s="2"/>
      <c r="MQM62" s="2"/>
      <c r="MQO62" s="2"/>
      <c r="MQQ62" s="2"/>
      <c r="MQS62" s="2"/>
      <c r="MQU62" s="2"/>
      <c r="MQW62" s="2"/>
      <c r="MQY62" s="2"/>
      <c r="MRA62" s="2"/>
      <c r="MRC62" s="2"/>
      <c r="MRE62" s="2"/>
      <c r="MRG62" s="2"/>
      <c r="MRI62" s="2"/>
      <c r="MRK62" s="2"/>
      <c r="MRM62" s="2"/>
      <c r="MRO62" s="2"/>
      <c r="MRQ62" s="2"/>
      <c r="MRS62" s="2"/>
      <c r="MRU62" s="2"/>
      <c r="MRW62" s="2"/>
      <c r="MRY62" s="2"/>
      <c r="MSA62" s="2"/>
      <c r="MSC62" s="2"/>
      <c r="MSE62" s="2"/>
      <c r="MSG62" s="2"/>
      <c r="MSI62" s="2"/>
      <c r="MSK62" s="2"/>
      <c r="MSM62" s="2"/>
      <c r="MSO62" s="2"/>
      <c r="MSQ62" s="2"/>
      <c r="MSS62" s="2"/>
      <c r="MSU62" s="2"/>
      <c r="MSW62" s="2"/>
      <c r="MSY62" s="2"/>
      <c r="MTA62" s="2"/>
      <c r="MTC62" s="2"/>
      <c r="MTE62" s="2"/>
      <c r="MTG62" s="2"/>
      <c r="MTI62" s="2"/>
      <c r="MTK62" s="2"/>
      <c r="MTM62" s="2"/>
      <c r="MTO62" s="2"/>
      <c r="MTQ62" s="2"/>
      <c r="MTS62" s="2"/>
      <c r="MTU62" s="2"/>
      <c r="MTW62" s="2"/>
      <c r="MTY62" s="2"/>
      <c r="MUA62" s="2"/>
      <c r="MUC62" s="2"/>
      <c r="MUE62" s="2"/>
      <c r="MUG62" s="2"/>
      <c r="MUI62" s="2"/>
      <c r="MUK62" s="2"/>
      <c r="MUM62" s="2"/>
      <c r="MUO62" s="2"/>
      <c r="MUQ62" s="2"/>
      <c r="MUS62" s="2"/>
      <c r="MUU62" s="2"/>
      <c r="MUW62" s="2"/>
      <c r="MUY62" s="2"/>
      <c r="MVA62" s="2"/>
      <c r="MVC62" s="2"/>
      <c r="MVE62" s="2"/>
      <c r="MVG62" s="2"/>
      <c r="MVI62" s="2"/>
      <c r="MVK62" s="2"/>
      <c r="MVM62" s="2"/>
      <c r="MVO62" s="2"/>
      <c r="MVQ62" s="2"/>
      <c r="MVS62" s="2"/>
      <c r="MVU62" s="2"/>
      <c r="MVW62" s="2"/>
      <c r="MVY62" s="2"/>
      <c r="MWA62" s="2"/>
      <c r="MWC62" s="2"/>
      <c r="MWE62" s="2"/>
      <c r="MWG62" s="2"/>
      <c r="MWI62" s="2"/>
      <c r="MWK62" s="2"/>
      <c r="MWM62" s="2"/>
      <c r="MWO62" s="2"/>
      <c r="MWQ62" s="2"/>
      <c r="MWS62" s="2"/>
      <c r="MWU62" s="2"/>
      <c r="MWW62" s="2"/>
      <c r="MWY62" s="2"/>
      <c r="MXA62" s="2"/>
      <c r="MXC62" s="2"/>
      <c r="MXE62" s="2"/>
      <c r="MXG62" s="2"/>
      <c r="MXI62" s="2"/>
      <c r="MXK62" s="2"/>
      <c r="MXM62" s="2"/>
      <c r="MXO62" s="2"/>
      <c r="MXQ62" s="2"/>
      <c r="MXS62" s="2"/>
      <c r="MXU62" s="2"/>
      <c r="MXW62" s="2"/>
      <c r="MXY62" s="2"/>
      <c r="MYA62" s="2"/>
      <c r="MYC62" s="2"/>
      <c r="MYE62" s="2"/>
      <c r="MYG62" s="2"/>
      <c r="MYI62" s="2"/>
      <c r="MYK62" s="2"/>
      <c r="MYM62" s="2"/>
      <c r="MYO62" s="2"/>
      <c r="MYQ62" s="2"/>
      <c r="MYS62" s="2"/>
      <c r="MYU62" s="2"/>
      <c r="MYW62" s="2"/>
      <c r="MYY62" s="2"/>
      <c r="MZA62" s="2"/>
      <c r="MZC62" s="2"/>
      <c r="MZE62" s="2"/>
      <c r="MZG62" s="2"/>
      <c r="MZI62" s="2"/>
      <c r="MZK62" s="2"/>
      <c r="MZM62" s="2"/>
      <c r="MZO62" s="2"/>
      <c r="MZQ62" s="2"/>
      <c r="MZS62" s="2"/>
      <c r="MZU62" s="2"/>
      <c r="MZW62" s="2"/>
      <c r="MZY62" s="2"/>
      <c r="NAA62" s="2"/>
      <c r="NAC62" s="2"/>
      <c r="NAE62" s="2"/>
      <c r="NAG62" s="2"/>
      <c r="NAI62" s="2"/>
      <c r="NAK62" s="2"/>
      <c r="NAM62" s="2"/>
      <c r="NAO62" s="2"/>
      <c r="NAQ62" s="2"/>
      <c r="NAS62" s="2"/>
      <c r="NAU62" s="2"/>
      <c r="NAW62" s="2"/>
      <c r="NAY62" s="2"/>
      <c r="NBA62" s="2"/>
      <c r="NBC62" s="2"/>
      <c r="NBE62" s="2"/>
      <c r="NBG62" s="2"/>
      <c r="NBI62" s="2"/>
      <c r="NBK62" s="2"/>
      <c r="NBM62" s="2"/>
      <c r="NBO62" s="2"/>
      <c r="NBQ62" s="2"/>
      <c r="NBS62" s="2"/>
      <c r="NBU62" s="2"/>
      <c r="NBW62" s="2"/>
      <c r="NBY62" s="2"/>
      <c r="NCA62" s="2"/>
      <c r="NCC62" s="2"/>
      <c r="NCE62" s="2"/>
      <c r="NCG62" s="2"/>
      <c r="NCI62" s="2"/>
      <c r="NCK62" s="2"/>
      <c r="NCM62" s="2"/>
      <c r="NCO62" s="2"/>
      <c r="NCQ62" s="2"/>
      <c r="NCS62" s="2"/>
      <c r="NCU62" s="2"/>
      <c r="NCW62" s="2"/>
      <c r="NCY62" s="2"/>
      <c r="NDA62" s="2"/>
      <c r="NDC62" s="2"/>
      <c r="NDE62" s="2"/>
      <c r="NDG62" s="2"/>
      <c r="NDI62" s="2"/>
      <c r="NDK62" s="2"/>
      <c r="NDM62" s="2"/>
      <c r="NDO62" s="2"/>
      <c r="NDQ62" s="2"/>
      <c r="NDS62" s="2"/>
      <c r="NDU62" s="2"/>
      <c r="NDW62" s="2"/>
      <c r="NDY62" s="2"/>
      <c r="NEA62" s="2"/>
      <c r="NEC62" s="2"/>
      <c r="NEE62" s="2"/>
      <c r="NEG62" s="2"/>
      <c r="NEI62" s="2"/>
      <c r="NEK62" s="2"/>
      <c r="NEM62" s="2"/>
      <c r="NEO62" s="2"/>
      <c r="NEQ62" s="2"/>
      <c r="NES62" s="2"/>
      <c r="NEU62" s="2"/>
      <c r="NEW62" s="2"/>
      <c r="NEY62" s="2"/>
      <c r="NFA62" s="2"/>
      <c r="NFC62" s="2"/>
      <c r="NFE62" s="2"/>
      <c r="NFG62" s="2"/>
      <c r="NFI62" s="2"/>
      <c r="NFK62" s="2"/>
      <c r="NFM62" s="2"/>
      <c r="NFO62" s="2"/>
      <c r="NFQ62" s="2"/>
      <c r="NFS62" s="2"/>
      <c r="NFU62" s="2"/>
      <c r="NFW62" s="2"/>
      <c r="NFY62" s="2"/>
      <c r="NGA62" s="2"/>
      <c r="NGC62" s="2"/>
      <c r="NGE62" s="2"/>
      <c r="NGG62" s="2"/>
      <c r="NGI62" s="2"/>
      <c r="NGK62" s="2"/>
      <c r="NGM62" s="2"/>
      <c r="NGO62" s="2"/>
      <c r="NGQ62" s="2"/>
      <c r="NGS62" s="2"/>
      <c r="NGU62" s="2"/>
      <c r="NGW62" s="2"/>
      <c r="NGY62" s="2"/>
      <c r="NHA62" s="2"/>
      <c r="NHC62" s="2"/>
      <c r="NHE62" s="2"/>
      <c r="NHG62" s="2"/>
      <c r="NHI62" s="2"/>
      <c r="NHK62" s="2"/>
      <c r="NHM62" s="2"/>
      <c r="NHO62" s="2"/>
      <c r="NHQ62" s="2"/>
      <c r="NHS62" s="2"/>
      <c r="NHU62" s="2"/>
      <c r="NHW62" s="2"/>
      <c r="NHY62" s="2"/>
      <c r="NIA62" s="2"/>
      <c r="NIC62" s="2"/>
      <c r="NIE62" s="2"/>
      <c r="NIG62" s="2"/>
      <c r="NII62" s="2"/>
      <c r="NIK62" s="2"/>
      <c r="NIM62" s="2"/>
      <c r="NIO62" s="2"/>
      <c r="NIQ62" s="2"/>
      <c r="NIS62" s="2"/>
      <c r="NIU62" s="2"/>
      <c r="NIW62" s="2"/>
      <c r="NIY62" s="2"/>
      <c r="NJA62" s="2"/>
      <c r="NJC62" s="2"/>
      <c r="NJE62" s="2"/>
      <c r="NJG62" s="2"/>
      <c r="NJI62" s="2"/>
      <c r="NJK62" s="2"/>
      <c r="NJM62" s="2"/>
      <c r="NJO62" s="2"/>
      <c r="NJQ62" s="2"/>
      <c r="NJS62" s="2"/>
      <c r="NJU62" s="2"/>
      <c r="NJW62" s="2"/>
      <c r="NJY62" s="2"/>
      <c r="NKA62" s="2"/>
      <c r="NKC62" s="2"/>
      <c r="NKE62" s="2"/>
      <c r="NKG62" s="2"/>
      <c r="NKI62" s="2"/>
      <c r="NKK62" s="2"/>
      <c r="NKM62" s="2"/>
      <c r="NKO62" s="2"/>
      <c r="NKQ62" s="2"/>
      <c r="NKS62" s="2"/>
      <c r="NKU62" s="2"/>
      <c r="NKW62" s="2"/>
      <c r="NKY62" s="2"/>
      <c r="NLA62" s="2"/>
      <c r="NLC62" s="2"/>
      <c r="NLE62" s="2"/>
      <c r="NLG62" s="2"/>
      <c r="NLI62" s="2"/>
      <c r="NLK62" s="2"/>
      <c r="NLM62" s="2"/>
      <c r="NLO62" s="2"/>
      <c r="NLQ62" s="2"/>
      <c r="NLS62" s="2"/>
      <c r="NLU62" s="2"/>
      <c r="NLW62" s="2"/>
      <c r="NLY62" s="2"/>
      <c r="NMA62" s="2"/>
      <c r="NMC62" s="2"/>
      <c r="NME62" s="2"/>
      <c r="NMG62" s="2"/>
      <c r="NMI62" s="2"/>
      <c r="NMK62" s="2"/>
      <c r="NMM62" s="2"/>
      <c r="NMO62" s="2"/>
      <c r="NMQ62" s="2"/>
      <c r="NMS62" s="2"/>
      <c r="NMU62" s="2"/>
      <c r="NMW62" s="2"/>
      <c r="NMY62" s="2"/>
      <c r="NNA62" s="2"/>
      <c r="NNC62" s="2"/>
      <c r="NNE62" s="2"/>
      <c r="NNG62" s="2"/>
      <c r="NNI62" s="2"/>
      <c r="NNK62" s="2"/>
      <c r="NNM62" s="2"/>
      <c r="NNO62" s="2"/>
      <c r="NNQ62" s="2"/>
      <c r="NNS62" s="2"/>
      <c r="NNU62" s="2"/>
      <c r="NNW62" s="2"/>
      <c r="NNY62" s="2"/>
      <c r="NOA62" s="2"/>
      <c r="NOC62" s="2"/>
      <c r="NOE62" s="2"/>
      <c r="NOG62" s="2"/>
      <c r="NOI62" s="2"/>
      <c r="NOK62" s="2"/>
      <c r="NOM62" s="2"/>
      <c r="NOO62" s="2"/>
      <c r="NOQ62" s="2"/>
      <c r="NOS62" s="2"/>
      <c r="NOU62" s="2"/>
      <c r="NOW62" s="2"/>
      <c r="NOY62" s="2"/>
      <c r="NPA62" s="2"/>
      <c r="NPC62" s="2"/>
      <c r="NPE62" s="2"/>
      <c r="NPG62" s="2"/>
      <c r="NPI62" s="2"/>
      <c r="NPK62" s="2"/>
      <c r="NPM62" s="2"/>
      <c r="NPO62" s="2"/>
      <c r="NPQ62" s="2"/>
      <c r="NPS62" s="2"/>
      <c r="NPU62" s="2"/>
      <c r="NPW62" s="2"/>
      <c r="NPY62" s="2"/>
      <c r="NQA62" s="2"/>
      <c r="NQC62" s="2"/>
      <c r="NQE62" s="2"/>
      <c r="NQG62" s="2"/>
      <c r="NQI62" s="2"/>
      <c r="NQK62" s="2"/>
      <c r="NQM62" s="2"/>
      <c r="NQO62" s="2"/>
      <c r="NQQ62" s="2"/>
      <c r="NQS62" s="2"/>
      <c r="NQU62" s="2"/>
      <c r="NQW62" s="2"/>
      <c r="NQY62" s="2"/>
      <c r="NRA62" s="2"/>
      <c r="NRC62" s="2"/>
      <c r="NRE62" s="2"/>
      <c r="NRG62" s="2"/>
      <c r="NRI62" s="2"/>
      <c r="NRK62" s="2"/>
      <c r="NRM62" s="2"/>
      <c r="NRO62" s="2"/>
      <c r="NRQ62" s="2"/>
      <c r="NRS62" s="2"/>
      <c r="NRU62" s="2"/>
      <c r="NRW62" s="2"/>
      <c r="NRY62" s="2"/>
      <c r="NSA62" s="2"/>
      <c r="NSC62" s="2"/>
      <c r="NSE62" s="2"/>
      <c r="NSG62" s="2"/>
      <c r="NSI62" s="2"/>
      <c r="NSK62" s="2"/>
      <c r="NSM62" s="2"/>
      <c r="NSO62" s="2"/>
      <c r="NSQ62" s="2"/>
      <c r="NSS62" s="2"/>
      <c r="NSU62" s="2"/>
      <c r="NSW62" s="2"/>
      <c r="NSY62" s="2"/>
      <c r="NTA62" s="2"/>
      <c r="NTC62" s="2"/>
      <c r="NTE62" s="2"/>
      <c r="NTG62" s="2"/>
      <c r="NTI62" s="2"/>
      <c r="NTK62" s="2"/>
      <c r="NTM62" s="2"/>
      <c r="NTO62" s="2"/>
      <c r="NTQ62" s="2"/>
      <c r="NTS62" s="2"/>
      <c r="NTU62" s="2"/>
      <c r="NTW62" s="2"/>
      <c r="NTY62" s="2"/>
      <c r="NUA62" s="2"/>
      <c r="NUC62" s="2"/>
      <c r="NUE62" s="2"/>
      <c r="NUG62" s="2"/>
      <c r="NUI62" s="2"/>
      <c r="NUK62" s="2"/>
      <c r="NUM62" s="2"/>
      <c r="NUO62" s="2"/>
      <c r="NUQ62" s="2"/>
      <c r="NUS62" s="2"/>
      <c r="NUU62" s="2"/>
      <c r="NUW62" s="2"/>
      <c r="NUY62" s="2"/>
      <c r="NVA62" s="2"/>
      <c r="NVC62" s="2"/>
      <c r="NVE62" s="2"/>
      <c r="NVG62" s="2"/>
      <c r="NVI62" s="2"/>
      <c r="NVK62" s="2"/>
      <c r="NVM62" s="2"/>
      <c r="NVO62" s="2"/>
      <c r="NVQ62" s="2"/>
      <c r="NVS62" s="2"/>
      <c r="NVU62" s="2"/>
      <c r="NVW62" s="2"/>
      <c r="NVY62" s="2"/>
      <c r="NWA62" s="2"/>
      <c r="NWC62" s="2"/>
      <c r="NWE62" s="2"/>
      <c r="NWG62" s="2"/>
      <c r="NWI62" s="2"/>
      <c r="NWK62" s="2"/>
      <c r="NWM62" s="2"/>
      <c r="NWO62" s="2"/>
      <c r="NWQ62" s="2"/>
      <c r="NWS62" s="2"/>
      <c r="NWU62" s="2"/>
      <c r="NWW62" s="2"/>
      <c r="NWY62" s="2"/>
      <c r="NXA62" s="2"/>
      <c r="NXC62" s="2"/>
      <c r="NXE62" s="2"/>
      <c r="NXG62" s="2"/>
      <c r="NXI62" s="2"/>
      <c r="NXK62" s="2"/>
      <c r="NXM62" s="2"/>
      <c r="NXO62" s="2"/>
      <c r="NXQ62" s="2"/>
      <c r="NXS62" s="2"/>
      <c r="NXU62" s="2"/>
      <c r="NXW62" s="2"/>
      <c r="NXY62" s="2"/>
      <c r="NYA62" s="2"/>
      <c r="NYC62" s="2"/>
      <c r="NYE62" s="2"/>
      <c r="NYG62" s="2"/>
      <c r="NYI62" s="2"/>
      <c r="NYK62" s="2"/>
      <c r="NYM62" s="2"/>
      <c r="NYO62" s="2"/>
      <c r="NYQ62" s="2"/>
      <c r="NYS62" s="2"/>
      <c r="NYU62" s="2"/>
      <c r="NYW62" s="2"/>
      <c r="NYY62" s="2"/>
      <c r="NZA62" s="2"/>
      <c r="NZC62" s="2"/>
      <c r="NZE62" s="2"/>
      <c r="NZG62" s="2"/>
      <c r="NZI62" s="2"/>
      <c r="NZK62" s="2"/>
      <c r="NZM62" s="2"/>
      <c r="NZO62" s="2"/>
      <c r="NZQ62" s="2"/>
      <c r="NZS62" s="2"/>
      <c r="NZU62" s="2"/>
      <c r="NZW62" s="2"/>
      <c r="NZY62" s="2"/>
      <c r="OAA62" s="2"/>
      <c r="OAC62" s="2"/>
      <c r="OAE62" s="2"/>
      <c r="OAG62" s="2"/>
      <c r="OAI62" s="2"/>
      <c r="OAK62" s="2"/>
      <c r="OAM62" s="2"/>
      <c r="OAO62" s="2"/>
      <c r="OAQ62" s="2"/>
      <c r="OAS62" s="2"/>
      <c r="OAU62" s="2"/>
      <c r="OAW62" s="2"/>
      <c r="OAY62" s="2"/>
      <c r="OBA62" s="2"/>
      <c r="OBC62" s="2"/>
      <c r="OBE62" s="2"/>
      <c r="OBG62" s="2"/>
      <c r="OBI62" s="2"/>
      <c r="OBK62" s="2"/>
      <c r="OBM62" s="2"/>
      <c r="OBO62" s="2"/>
      <c r="OBQ62" s="2"/>
      <c r="OBS62" s="2"/>
      <c r="OBU62" s="2"/>
      <c r="OBW62" s="2"/>
      <c r="OBY62" s="2"/>
      <c r="OCA62" s="2"/>
      <c r="OCC62" s="2"/>
      <c r="OCE62" s="2"/>
      <c r="OCG62" s="2"/>
      <c r="OCI62" s="2"/>
      <c r="OCK62" s="2"/>
      <c r="OCM62" s="2"/>
      <c r="OCO62" s="2"/>
      <c r="OCQ62" s="2"/>
      <c r="OCS62" s="2"/>
      <c r="OCU62" s="2"/>
      <c r="OCW62" s="2"/>
      <c r="OCY62" s="2"/>
      <c r="ODA62" s="2"/>
      <c r="ODC62" s="2"/>
      <c r="ODE62" s="2"/>
      <c r="ODG62" s="2"/>
      <c r="ODI62" s="2"/>
      <c r="ODK62" s="2"/>
      <c r="ODM62" s="2"/>
      <c r="ODO62" s="2"/>
      <c r="ODQ62" s="2"/>
      <c r="ODS62" s="2"/>
      <c r="ODU62" s="2"/>
      <c r="ODW62" s="2"/>
      <c r="ODY62" s="2"/>
      <c r="OEA62" s="2"/>
      <c r="OEC62" s="2"/>
      <c r="OEE62" s="2"/>
      <c r="OEG62" s="2"/>
      <c r="OEI62" s="2"/>
      <c r="OEK62" s="2"/>
      <c r="OEM62" s="2"/>
      <c r="OEO62" s="2"/>
      <c r="OEQ62" s="2"/>
      <c r="OES62" s="2"/>
      <c r="OEU62" s="2"/>
      <c r="OEW62" s="2"/>
      <c r="OEY62" s="2"/>
      <c r="OFA62" s="2"/>
      <c r="OFC62" s="2"/>
      <c r="OFE62" s="2"/>
      <c r="OFG62" s="2"/>
      <c r="OFI62" s="2"/>
      <c r="OFK62" s="2"/>
      <c r="OFM62" s="2"/>
      <c r="OFO62" s="2"/>
      <c r="OFQ62" s="2"/>
      <c r="OFS62" s="2"/>
      <c r="OFU62" s="2"/>
      <c r="OFW62" s="2"/>
      <c r="OFY62" s="2"/>
      <c r="OGA62" s="2"/>
      <c r="OGC62" s="2"/>
      <c r="OGE62" s="2"/>
      <c r="OGG62" s="2"/>
      <c r="OGI62" s="2"/>
      <c r="OGK62" s="2"/>
      <c r="OGM62" s="2"/>
      <c r="OGO62" s="2"/>
      <c r="OGQ62" s="2"/>
      <c r="OGS62" s="2"/>
      <c r="OGU62" s="2"/>
      <c r="OGW62" s="2"/>
      <c r="OGY62" s="2"/>
      <c r="OHA62" s="2"/>
      <c r="OHC62" s="2"/>
      <c r="OHE62" s="2"/>
      <c r="OHG62" s="2"/>
      <c r="OHI62" s="2"/>
      <c r="OHK62" s="2"/>
      <c r="OHM62" s="2"/>
      <c r="OHO62" s="2"/>
      <c r="OHQ62" s="2"/>
      <c r="OHS62" s="2"/>
      <c r="OHU62" s="2"/>
      <c r="OHW62" s="2"/>
      <c r="OHY62" s="2"/>
      <c r="OIA62" s="2"/>
      <c r="OIC62" s="2"/>
      <c r="OIE62" s="2"/>
      <c r="OIG62" s="2"/>
      <c r="OII62" s="2"/>
      <c r="OIK62" s="2"/>
      <c r="OIM62" s="2"/>
      <c r="OIO62" s="2"/>
      <c r="OIQ62" s="2"/>
      <c r="OIS62" s="2"/>
      <c r="OIU62" s="2"/>
      <c r="OIW62" s="2"/>
      <c r="OIY62" s="2"/>
      <c r="OJA62" s="2"/>
      <c r="OJC62" s="2"/>
      <c r="OJE62" s="2"/>
      <c r="OJG62" s="2"/>
      <c r="OJI62" s="2"/>
      <c r="OJK62" s="2"/>
      <c r="OJM62" s="2"/>
      <c r="OJO62" s="2"/>
      <c r="OJQ62" s="2"/>
      <c r="OJS62" s="2"/>
      <c r="OJU62" s="2"/>
      <c r="OJW62" s="2"/>
      <c r="OJY62" s="2"/>
      <c r="OKA62" s="2"/>
      <c r="OKC62" s="2"/>
      <c r="OKE62" s="2"/>
      <c r="OKG62" s="2"/>
      <c r="OKI62" s="2"/>
      <c r="OKK62" s="2"/>
      <c r="OKM62" s="2"/>
      <c r="OKO62" s="2"/>
      <c r="OKQ62" s="2"/>
      <c r="OKS62" s="2"/>
      <c r="OKU62" s="2"/>
      <c r="OKW62" s="2"/>
      <c r="OKY62" s="2"/>
      <c r="OLA62" s="2"/>
      <c r="OLC62" s="2"/>
      <c r="OLE62" s="2"/>
      <c r="OLG62" s="2"/>
      <c r="OLI62" s="2"/>
      <c r="OLK62" s="2"/>
      <c r="OLM62" s="2"/>
      <c r="OLO62" s="2"/>
      <c r="OLQ62" s="2"/>
      <c r="OLS62" s="2"/>
      <c r="OLU62" s="2"/>
      <c r="OLW62" s="2"/>
      <c r="OLY62" s="2"/>
      <c r="OMA62" s="2"/>
      <c r="OMC62" s="2"/>
      <c r="OME62" s="2"/>
      <c r="OMG62" s="2"/>
      <c r="OMI62" s="2"/>
      <c r="OMK62" s="2"/>
      <c r="OMM62" s="2"/>
      <c r="OMO62" s="2"/>
      <c r="OMQ62" s="2"/>
      <c r="OMS62" s="2"/>
      <c r="OMU62" s="2"/>
      <c r="OMW62" s="2"/>
      <c r="OMY62" s="2"/>
      <c r="ONA62" s="2"/>
      <c r="ONC62" s="2"/>
      <c r="ONE62" s="2"/>
      <c r="ONG62" s="2"/>
      <c r="ONI62" s="2"/>
      <c r="ONK62" s="2"/>
      <c r="ONM62" s="2"/>
      <c r="ONO62" s="2"/>
      <c r="ONQ62" s="2"/>
      <c r="ONS62" s="2"/>
      <c r="ONU62" s="2"/>
      <c r="ONW62" s="2"/>
      <c r="ONY62" s="2"/>
      <c r="OOA62" s="2"/>
      <c r="OOC62" s="2"/>
      <c r="OOE62" s="2"/>
      <c r="OOG62" s="2"/>
      <c r="OOI62" s="2"/>
      <c r="OOK62" s="2"/>
      <c r="OOM62" s="2"/>
      <c r="OOO62" s="2"/>
      <c r="OOQ62" s="2"/>
      <c r="OOS62" s="2"/>
      <c r="OOU62" s="2"/>
      <c r="OOW62" s="2"/>
      <c r="OOY62" s="2"/>
      <c r="OPA62" s="2"/>
      <c r="OPC62" s="2"/>
      <c r="OPE62" s="2"/>
      <c r="OPG62" s="2"/>
      <c r="OPI62" s="2"/>
      <c r="OPK62" s="2"/>
      <c r="OPM62" s="2"/>
      <c r="OPO62" s="2"/>
      <c r="OPQ62" s="2"/>
      <c r="OPS62" s="2"/>
      <c r="OPU62" s="2"/>
      <c r="OPW62" s="2"/>
      <c r="OPY62" s="2"/>
      <c r="OQA62" s="2"/>
      <c r="OQC62" s="2"/>
      <c r="OQE62" s="2"/>
      <c r="OQG62" s="2"/>
      <c r="OQI62" s="2"/>
      <c r="OQK62" s="2"/>
      <c r="OQM62" s="2"/>
      <c r="OQO62" s="2"/>
      <c r="OQQ62" s="2"/>
      <c r="OQS62" s="2"/>
      <c r="OQU62" s="2"/>
      <c r="OQW62" s="2"/>
      <c r="OQY62" s="2"/>
      <c r="ORA62" s="2"/>
      <c r="ORC62" s="2"/>
      <c r="ORE62" s="2"/>
      <c r="ORG62" s="2"/>
      <c r="ORI62" s="2"/>
      <c r="ORK62" s="2"/>
      <c r="ORM62" s="2"/>
      <c r="ORO62" s="2"/>
      <c r="ORQ62" s="2"/>
      <c r="ORS62" s="2"/>
      <c r="ORU62" s="2"/>
      <c r="ORW62" s="2"/>
      <c r="ORY62" s="2"/>
      <c r="OSA62" s="2"/>
      <c r="OSC62" s="2"/>
      <c r="OSE62" s="2"/>
      <c r="OSG62" s="2"/>
      <c r="OSI62" s="2"/>
      <c r="OSK62" s="2"/>
      <c r="OSM62" s="2"/>
      <c r="OSO62" s="2"/>
      <c r="OSQ62" s="2"/>
      <c r="OSS62" s="2"/>
      <c r="OSU62" s="2"/>
      <c r="OSW62" s="2"/>
      <c r="OSY62" s="2"/>
      <c r="OTA62" s="2"/>
      <c r="OTC62" s="2"/>
      <c r="OTE62" s="2"/>
      <c r="OTG62" s="2"/>
      <c r="OTI62" s="2"/>
      <c r="OTK62" s="2"/>
      <c r="OTM62" s="2"/>
      <c r="OTO62" s="2"/>
      <c r="OTQ62" s="2"/>
      <c r="OTS62" s="2"/>
      <c r="OTU62" s="2"/>
      <c r="OTW62" s="2"/>
      <c r="OTY62" s="2"/>
      <c r="OUA62" s="2"/>
      <c r="OUC62" s="2"/>
      <c r="OUE62" s="2"/>
      <c r="OUG62" s="2"/>
      <c r="OUI62" s="2"/>
      <c r="OUK62" s="2"/>
      <c r="OUM62" s="2"/>
      <c r="OUO62" s="2"/>
      <c r="OUQ62" s="2"/>
      <c r="OUS62" s="2"/>
      <c r="OUU62" s="2"/>
      <c r="OUW62" s="2"/>
      <c r="OUY62" s="2"/>
      <c r="OVA62" s="2"/>
      <c r="OVC62" s="2"/>
      <c r="OVE62" s="2"/>
      <c r="OVG62" s="2"/>
      <c r="OVI62" s="2"/>
      <c r="OVK62" s="2"/>
      <c r="OVM62" s="2"/>
      <c r="OVO62" s="2"/>
      <c r="OVQ62" s="2"/>
      <c r="OVS62" s="2"/>
      <c r="OVU62" s="2"/>
      <c r="OVW62" s="2"/>
      <c r="OVY62" s="2"/>
      <c r="OWA62" s="2"/>
      <c r="OWC62" s="2"/>
      <c r="OWE62" s="2"/>
      <c r="OWG62" s="2"/>
      <c r="OWI62" s="2"/>
      <c r="OWK62" s="2"/>
      <c r="OWM62" s="2"/>
      <c r="OWO62" s="2"/>
      <c r="OWQ62" s="2"/>
      <c r="OWS62" s="2"/>
      <c r="OWU62" s="2"/>
      <c r="OWW62" s="2"/>
      <c r="OWY62" s="2"/>
      <c r="OXA62" s="2"/>
      <c r="OXC62" s="2"/>
      <c r="OXE62" s="2"/>
      <c r="OXG62" s="2"/>
      <c r="OXI62" s="2"/>
      <c r="OXK62" s="2"/>
      <c r="OXM62" s="2"/>
      <c r="OXO62" s="2"/>
      <c r="OXQ62" s="2"/>
      <c r="OXS62" s="2"/>
      <c r="OXU62" s="2"/>
      <c r="OXW62" s="2"/>
      <c r="OXY62" s="2"/>
      <c r="OYA62" s="2"/>
      <c r="OYC62" s="2"/>
      <c r="OYE62" s="2"/>
      <c r="OYG62" s="2"/>
      <c r="OYI62" s="2"/>
      <c r="OYK62" s="2"/>
      <c r="OYM62" s="2"/>
      <c r="OYO62" s="2"/>
      <c r="OYQ62" s="2"/>
      <c r="OYS62" s="2"/>
      <c r="OYU62" s="2"/>
      <c r="OYW62" s="2"/>
      <c r="OYY62" s="2"/>
      <c r="OZA62" s="2"/>
      <c r="OZC62" s="2"/>
      <c r="OZE62" s="2"/>
      <c r="OZG62" s="2"/>
      <c r="OZI62" s="2"/>
      <c r="OZK62" s="2"/>
      <c r="OZM62" s="2"/>
      <c r="OZO62" s="2"/>
      <c r="OZQ62" s="2"/>
      <c r="OZS62" s="2"/>
      <c r="OZU62" s="2"/>
      <c r="OZW62" s="2"/>
      <c r="OZY62" s="2"/>
      <c r="PAA62" s="2"/>
      <c r="PAC62" s="2"/>
      <c r="PAE62" s="2"/>
      <c r="PAG62" s="2"/>
      <c r="PAI62" s="2"/>
      <c r="PAK62" s="2"/>
      <c r="PAM62" s="2"/>
      <c r="PAO62" s="2"/>
      <c r="PAQ62" s="2"/>
      <c r="PAS62" s="2"/>
      <c r="PAU62" s="2"/>
      <c r="PAW62" s="2"/>
      <c r="PAY62" s="2"/>
      <c r="PBA62" s="2"/>
      <c r="PBC62" s="2"/>
      <c r="PBE62" s="2"/>
      <c r="PBG62" s="2"/>
      <c r="PBI62" s="2"/>
      <c r="PBK62" s="2"/>
      <c r="PBM62" s="2"/>
      <c r="PBO62" s="2"/>
      <c r="PBQ62" s="2"/>
      <c r="PBS62" s="2"/>
      <c r="PBU62" s="2"/>
      <c r="PBW62" s="2"/>
      <c r="PBY62" s="2"/>
      <c r="PCA62" s="2"/>
      <c r="PCC62" s="2"/>
      <c r="PCE62" s="2"/>
      <c r="PCG62" s="2"/>
      <c r="PCI62" s="2"/>
      <c r="PCK62" s="2"/>
      <c r="PCM62" s="2"/>
      <c r="PCO62" s="2"/>
      <c r="PCQ62" s="2"/>
      <c r="PCS62" s="2"/>
      <c r="PCU62" s="2"/>
      <c r="PCW62" s="2"/>
      <c r="PCY62" s="2"/>
      <c r="PDA62" s="2"/>
      <c r="PDC62" s="2"/>
      <c r="PDE62" s="2"/>
      <c r="PDG62" s="2"/>
      <c r="PDI62" s="2"/>
      <c r="PDK62" s="2"/>
      <c r="PDM62" s="2"/>
      <c r="PDO62" s="2"/>
      <c r="PDQ62" s="2"/>
      <c r="PDS62" s="2"/>
      <c r="PDU62" s="2"/>
      <c r="PDW62" s="2"/>
      <c r="PDY62" s="2"/>
      <c r="PEA62" s="2"/>
      <c r="PEC62" s="2"/>
      <c r="PEE62" s="2"/>
      <c r="PEG62" s="2"/>
      <c r="PEI62" s="2"/>
      <c r="PEK62" s="2"/>
      <c r="PEM62" s="2"/>
      <c r="PEO62" s="2"/>
      <c r="PEQ62" s="2"/>
      <c r="PES62" s="2"/>
      <c r="PEU62" s="2"/>
      <c r="PEW62" s="2"/>
      <c r="PEY62" s="2"/>
      <c r="PFA62" s="2"/>
      <c r="PFC62" s="2"/>
      <c r="PFE62" s="2"/>
      <c r="PFG62" s="2"/>
      <c r="PFI62" s="2"/>
      <c r="PFK62" s="2"/>
      <c r="PFM62" s="2"/>
      <c r="PFO62" s="2"/>
      <c r="PFQ62" s="2"/>
      <c r="PFS62" s="2"/>
      <c r="PFU62" s="2"/>
      <c r="PFW62" s="2"/>
      <c r="PFY62" s="2"/>
      <c r="PGA62" s="2"/>
      <c r="PGC62" s="2"/>
      <c r="PGE62" s="2"/>
      <c r="PGG62" s="2"/>
      <c r="PGI62" s="2"/>
      <c r="PGK62" s="2"/>
      <c r="PGM62" s="2"/>
      <c r="PGO62" s="2"/>
      <c r="PGQ62" s="2"/>
      <c r="PGS62" s="2"/>
      <c r="PGU62" s="2"/>
      <c r="PGW62" s="2"/>
      <c r="PGY62" s="2"/>
      <c r="PHA62" s="2"/>
      <c r="PHC62" s="2"/>
      <c r="PHE62" s="2"/>
      <c r="PHG62" s="2"/>
      <c r="PHI62" s="2"/>
      <c r="PHK62" s="2"/>
      <c r="PHM62" s="2"/>
      <c r="PHO62" s="2"/>
      <c r="PHQ62" s="2"/>
      <c r="PHS62" s="2"/>
      <c r="PHU62" s="2"/>
      <c r="PHW62" s="2"/>
      <c r="PHY62" s="2"/>
      <c r="PIA62" s="2"/>
      <c r="PIC62" s="2"/>
      <c r="PIE62" s="2"/>
      <c r="PIG62" s="2"/>
      <c r="PII62" s="2"/>
      <c r="PIK62" s="2"/>
      <c r="PIM62" s="2"/>
      <c r="PIO62" s="2"/>
      <c r="PIQ62" s="2"/>
      <c r="PIS62" s="2"/>
      <c r="PIU62" s="2"/>
      <c r="PIW62" s="2"/>
      <c r="PIY62" s="2"/>
      <c r="PJA62" s="2"/>
      <c r="PJC62" s="2"/>
      <c r="PJE62" s="2"/>
      <c r="PJG62" s="2"/>
      <c r="PJI62" s="2"/>
      <c r="PJK62" s="2"/>
      <c r="PJM62" s="2"/>
      <c r="PJO62" s="2"/>
      <c r="PJQ62" s="2"/>
      <c r="PJS62" s="2"/>
      <c r="PJU62" s="2"/>
      <c r="PJW62" s="2"/>
      <c r="PJY62" s="2"/>
      <c r="PKA62" s="2"/>
      <c r="PKC62" s="2"/>
      <c r="PKE62" s="2"/>
      <c r="PKG62" s="2"/>
      <c r="PKI62" s="2"/>
      <c r="PKK62" s="2"/>
      <c r="PKM62" s="2"/>
      <c r="PKO62" s="2"/>
      <c r="PKQ62" s="2"/>
      <c r="PKS62" s="2"/>
      <c r="PKU62" s="2"/>
      <c r="PKW62" s="2"/>
      <c r="PKY62" s="2"/>
      <c r="PLA62" s="2"/>
      <c r="PLC62" s="2"/>
      <c r="PLE62" s="2"/>
      <c r="PLG62" s="2"/>
      <c r="PLI62" s="2"/>
      <c r="PLK62" s="2"/>
      <c r="PLM62" s="2"/>
      <c r="PLO62" s="2"/>
      <c r="PLQ62" s="2"/>
      <c r="PLS62" s="2"/>
      <c r="PLU62" s="2"/>
      <c r="PLW62" s="2"/>
      <c r="PLY62" s="2"/>
      <c r="PMA62" s="2"/>
      <c r="PMC62" s="2"/>
      <c r="PME62" s="2"/>
      <c r="PMG62" s="2"/>
      <c r="PMI62" s="2"/>
      <c r="PMK62" s="2"/>
      <c r="PMM62" s="2"/>
      <c r="PMO62" s="2"/>
      <c r="PMQ62" s="2"/>
      <c r="PMS62" s="2"/>
      <c r="PMU62" s="2"/>
      <c r="PMW62" s="2"/>
      <c r="PMY62" s="2"/>
      <c r="PNA62" s="2"/>
      <c r="PNC62" s="2"/>
      <c r="PNE62" s="2"/>
      <c r="PNG62" s="2"/>
      <c r="PNI62" s="2"/>
      <c r="PNK62" s="2"/>
      <c r="PNM62" s="2"/>
      <c r="PNO62" s="2"/>
      <c r="PNQ62" s="2"/>
      <c r="PNS62" s="2"/>
      <c r="PNU62" s="2"/>
      <c r="PNW62" s="2"/>
      <c r="PNY62" s="2"/>
      <c r="POA62" s="2"/>
      <c r="POC62" s="2"/>
      <c r="POE62" s="2"/>
      <c r="POG62" s="2"/>
      <c r="POI62" s="2"/>
      <c r="POK62" s="2"/>
      <c r="POM62" s="2"/>
      <c r="POO62" s="2"/>
      <c r="POQ62" s="2"/>
      <c r="POS62" s="2"/>
      <c r="POU62" s="2"/>
      <c r="POW62" s="2"/>
      <c r="POY62" s="2"/>
      <c r="PPA62" s="2"/>
      <c r="PPC62" s="2"/>
      <c r="PPE62" s="2"/>
      <c r="PPG62" s="2"/>
      <c r="PPI62" s="2"/>
      <c r="PPK62" s="2"/>
      <c r="PPM62" s="2"/>
      <c r="PPO62" s="2"/>
      <c r="PPQ62" s="2"/>
      <c r="PPS62" s="2"/>
      <c r="PPU62" s="2"/>
      <c r="PPW62" s="2"/>
      <c r="PPY62" s="2"/>
      <c r="PQA62" s="2"/>
      <c r="PQC62" s="2"/>
      <c r="PQE62" s="2"/>
      <c r="PQG62" s="2"/>
      <c r="PQI62" s="2"/>
      <c r="PQK62" s="2"/>
      <c r="PQM62" s="2"/>
      <c r="PQO62" s="2"/>
      <c r="PQQ62" s="2"/>
      <c r="PQS62" s="2"/>
      <c r="PQU62" s="2"/>
      <c r="PQW62" s="2"/>
      <c r="PQY62" s="2"/>
      <c r="PRA62" s="2"/>
      <c r="PRC62" s="2"/>
      <c r="PRE62" s="2"/>
      <c r="PRG62" s="2"/>
      <c r="PRI62" s="2"/>
      <c r="PRK62" s="2"/>
      <c r="PRM62" s="2"/>
      <c r="PRO62" s="2"/>
      <c r="PRQ62" s="2"/>
      <c r="PRS62" s="2"/>
      <c r="PRU62" s="2"/>
      <c r="PRW62" s="2"/>
      <c r="PRY62" s="2"/>
      <c r="PSA62" s="2"/>
      <c r="PSC62" s="2"/>
      <c r="PSE62" s="2"/>
      <c r="PSG62" s="2"/>
      <c r="PSI62" s="2"/>
      <c r="PSK62" s="2"/>
      <c r="PSM62" s="2"/>
      <c r="PSO62" s="2"/>
      <c r="PSQ62" s="2"/>
      <c r="PSS62" s="2"/>
      <c r="PSU62" s="2"/>
      <c r="PSW62" s="2"/>
      <c r="PSY62" s="2"/>
      <c r="PTA62" s="2"/>
      <c r="PTC62" s="2"/>
      <c r="PTE62" s="2"/>
      <c r="PTG62" s="2"/>
      <c r="PTI62" s="2"/>
      <c r="PTK62" s="2"/>
      <c r="PTM62" s="2"/>
      <c r="PTO62" s="2"/>
      <c r="PTQ62" s="2"/>
      <c r="PTS62" s="2"/>
      <c r="PTU62" s="2"/>
      <c r="PTW62" s="2"/>
      <c r="PTY62" s="2"/>
      <c r="PUA62" s="2"/>
      <c r="PUC62" s="2"/>
      <c r="PUE62" s="2"/>
      <c r="PUG62" s="2"/>
      <c r="PUI62" s="2"/>
      <c r="PUK62" s="2"/>
      <c r="PUM62" s="2"/>
      <c r="PUO62" s="2"/>
      <c r="PUQ62" s="2"/>
      <c r="PUS62" s="2"/>
      <c r="PUU62" s="2"/>
      <c r="PUW62" s="2"/>
      <c r="PUY62" s="2"/>
      <c r="PVA62" s="2"/>
      <c r="PVC62" s="2"/>
      <c r="PVE62" s="2"/>
      <c r="PVG62" s="2"/>
      <c r="PVI62" s="2"/>
      <c r="PVK62" s="2"/>
      <c r="PVM62" s="2"/>
      <c r="PVO62" s="2"/>
      <c r="PVQ62" s="2"/>
      <c r="PVS62" s="2"/>
      <c r="PVU62" s="2"/>
      <c r="PVW62" s="2"/>
      <c r="PVY62" s="2"/>
      <c r="PWA62" s="2"/>
      <c r="PWC62" s="2"/>
      <c r="PWE62" s="2"/>
      <c r="PWG62" s="2"/>
      <c r="PWI62" s="2"/>
      <c r="PWK62" s="2"/>
      <c r="PWM62" s="2"/>
      <c r="PWO62" s="2"/>
      <c r="PWQ62" s="2"/>
      <c r="PWS62" s="2"/>
      <c r="PWU62" s="2"/>
      <c r="PWW62" s="2"/>
      <c r="PWY62" s="2"/>
      <c r="PXA62" s="2"/>
      <c r="PXC62" s="2"/>
      <c r="PXE62" s="2"/>
      <c r="PXG62" s="2"/>
      <c r="PXI62" s="2"/>
      <c r="PXK62" s="2"/>
      <c r="PXM62" s="2"/>
      <c r="PXO62" s="2"/>
      <c r="PXQ62" s="2"/>
      <c r="PXS62" s="2"/>
      <c r="PXU62" s="2"/>
      <c r="PXW62" s="2"/>
      <c r="PXY62" s="2"/>
      <c r="PYA62" s="2"/>
      <c r="PYC62" s="2"/>
      <c r="PYE62" s="2"/>
      <c r="PYG62" s="2"/>
      <c r="PYI62" s="2"/>
      <c r="PYK62" s="2"/>
      <c r="PYM62" s="2"/>
      <c r="PYO62" s="2"/>
      <c r="PYQ62" s="2"/>
      <c r="PYS62" s="2"/>
      <c r="PYU62" s="2"/>
      <c r="PYW62" s="2"/>
      <c r="PYY62" s="2"/>
      <c r="PZA62" s="2"/>
      <c r="PZC62" s="2"/>
      <c r="PZE62" s="2"/>
      <c r="PZG62" s="2"/>
      <c r="PZI62" s="2"/>
      <c r="PZK62" s="2"/>
      <c r="PZM62" s="2"/>
      <c r="PZO62" s="2"/>
      <c r="PZQ62" s="2"/>
      <c r="PZS62" s="2"/>
      <c r="PZU62" s="2"/>
      <c r="PZW62" s="2"/>
      <c r="PZY62" s="2"/>
      <c r="QAA62" s="2"/>
      <c r="QAC62" s="2"/>
      <c r="QAE62" s="2"/>
      <c r="QAG62" s="2"/>
      <c r="QAI62" s="2"/>
      <c r="QAK62" s="2"/>
      <c r="QAM62" s="2"/>
      <c r="QAO62" s="2"/>
      <c r="QAQ62" s="2"/>
      <c r="QAS62" s="2"/>
      <c r="QAU62" s="2"/>
      <c r="QAW62" s="2"/>
      <c r="QAY62" s="2"/>
      <c r="QBA62" s="2"/>
      <c r="QBC62" s="2"/>
      <c r="QBE62" s="2"/>
      <c r="QBG62" s="2"/>
      <c r="QBI62" s="2"/>
      <c r="QBK62" s="2"/>
      <c r="QBM62" s="2"/>
      <c r="QBO62" s="2"/>
      <c r="QBQ62" s="2"/>
      <c r="QBS62" s="2"/>
      <c r="QBU62" s="2"/>
      <c r="QBW62" s="2"/>
      <c r="QBY62" s="2"/>
      <c r="QCA62" s="2"/>
      <c r="QCC62" s="2"/>
      <c r="QCE62" s="2"/>
      <c r="QCG62" s="2"/>
      <c r="QCI62" s="2"/>
      <c r="QCK62" s="2"/>
      <c r="QCM62" s="2"/>
      <c r="QCO62" s="2"/>
      <c r="QCQ62" s="2"/>
      <c r="QCS62" s="2"/>
      <c r="QCU62" s="2"/>
      <c r="QCW62" s="2"/>
      <c r="QCY62" s="2"/>
      <c r="QDA62" s="2"/>
      <c r="QDC62" s="2"/>
      <c r="QDE62" s="2"/>
      <c r="QDG62" s="2"/>
      <c r="QDI62" s="2"/>
      <c r="QDK62" s="2"/>
      <c r="QDM62" s="2"/>
      <c r="QDO62" s="2"/>
      <c r="QDQ62" s="2"/>
      <c r="QDS62" s="2"/>
      <c r="QDU62" s="2"/>
      <c r="QDW62" s="2"/>
      <c r="QDY62" s="2"/>
      <c r="QEA62" s="2"/>
      <c r="QEC62" s="2"/>
      <c r="QEE62" s="2"/>
      <c r="QEG62" s="2"/>
      <c r="QEI62" s="2"/>
      <c r="QEK62" s="2"/>
      <c r="QEM62" s="2"/>
      <c r="QEO62" s="2"/>
      <c r="QEQ62" s="2"/>
      <c r="QES62" s="2"/>
      <c r="QEU62" s="2"/>
      <c r="QEW62" s="2"/>
      <c r="QEY62" s="2"/>
      <c r="QFA62" s="2"/>
      <c r="QFC62" s="2"/>
      <c r="QFE62" s="2"/>
      <c r="QFG62" s="2"/>
      <c r="QFI62" s="2"/>
      <c r="QFK62" s="2"/>
      <c r="QFM62" s="2"/>
      <c r="QFO62" s="2"/>
      <c r="QFQ62" s="2"/>
      <c r="QFS62" s="2"/>
      <c r="QFU62" s="2"/>
      <c r="QFW62" s="2"/>
      <c r="QFY62" s="2"/>
      <c r="QGA62" s="2"/>
      <c r="QGC62" s="2"/>
      <c r="QGE62" s="2"/>
      <c r="QGG62" s="2"/>
      <c r="QGI62" s="2"/>
      <c r="QGK62" s="2"/>
      <c r="QGM62" s="2"/>
      <c r="QGO62" s="2"/>
      <c r="QGQ62" s="2"/>
      <c r="QGS62" s="2"/>
      <c r="QGU62" s="2"/>
      <c r="QGW62" s="2"/>
      <c r="QGY62" s="2"/>
      <c r="QHA62" s="2"/>
      <c r="QHC62" s="2"/>
      <c r="QHE62" s="2"/>
      <c r="QHG62" s="2"/>
      <c r="QHI62" s="2"/>
      <c r="QHK62" s="2"/>
      <c r="QHM62" s="2"/>
      <c r="QHO62" s="2"/>
      <c r="QHQ62" s="2"/>
      <c r="QHS62" s="2"/>
      <c r="QHU62" s="2"/>
      <c r="QHW62" s="2"/>
      <c r="QHY62" s="2"/>
      <c r="QIA62" s="2"/>
      <c r="QIC62" s="2"/>
      <c r="QIE62" s="2"/>
      <c r="QIG62" s="2"/>
      <c r="QII62" s="2"/>
      <c r="QIK62" s="2"/>
      <c r="QIM62" s="2"/>
      <c r="QIO62" s="2"/>
      <c r="QIQ62" s="2"/>
      <c r="QIS62" s="2"/>
      <c r="QIU62" s="2"/>
      <c r="QIW62" s="2"/>
      <c r="QIY62" s="2"/>
      <c r="QJA62" s="2"/>
      <c r="QJC62" s="2"/>
      <c r="QJE62" s="2"/>
      <c r="QJG62" s="2"/>
      <c r="QJI62" s="2"/>
      <c r="QJK62" s="2"/>
      <c r="QJM62" s="2"/>
      <c r="QJO62" s="2"/>
      <c r="QJQ62" s="2"/>
      <c r="QJS62" s="2"/>
      <c r="QJU62" s="2"/>
      <c r="QJW62" s="2"/>
      <c r="QJY62" s="2"/>
      <c r="QKA62" s="2"/>
      <c r="QKC62" s="2"/>
      <c r="QKE62" s="2"/>
      <c r="QKG62" s="2"/>
      <c r="QKI62" s="2"/>
      <c r="QKK62" s="2"/>
      <c r="QKM62" s="2"/>
      <c r="QKO62" s="2"/>
      <c r="QKQ62" s="2"/>
      <c r="QKS62" s="2"/>
      <c r="QKU62" s="2"/>
      <c r="QKW62" s="2"/>
      <c r="QKY62" s="2"/>
      <c r="QLA62" s="2"/>
      <c r="QLC62" s="2"/>
      <c r="QLE62" s="2"/>
      <c r="QLG62" s="2"/>
      <c r="QLI62" s="2"/>
      <c r="QLK62" s="2"/>
      <c r="QLM62" s="2"/>
      <c r="QLO62" s="2"/>
      <c r="QLQ62" s="2"/>
      <c r="QLS62" s="2"/>
      <c r="QLU62" s="2"/>
      <c r="QLW62" s="2"/>
      <c r="QLY62" s="2"/>
      <c r="QMA62" s="2"/>
      <c r="QMC62" s="2"/>
      <c r="QME62" s="2"/>
      <c r="QMG62" s="2"/>
      <c r="QMI62" s="2"/>
      <c r="QMK62" s="2"/>
      <c r="QMM62" s="2"/>
      <c r="QMO62" s="2"/>
      <c r="QMQ62" s="2"/>
      <c r="QMS62" s="2"/>
      <c r="QMU62" s="2"/>
      <c r="QMW62" s="2"/>
      <c r="QMY62" s="2"/>
      <c r="QNA62" s="2"/>
      <c r="QNC62" s="2"/>
      <c r="QNE62" s="2"/>
      <c r="QNG62" s="2"/>
      <c r="QNI62" s="2"/>
      <c r="QNK62" s="2"/>
      <c r="QNM62" s="2"/>
      <c r="QNO62" s="2"/>
      <c r="QNQ62" s="2"/>
      <c r="QNS62" s="2"/>
      <c r="QNU62" s="2"/>
      <c r="QNW62" s="2"/>
      <c r="QNY62" s="2"/>
      <c r="QOA62" s="2"/>
      <c r="QOC62" s="2"/>
      <c r="QOE62" s="2"/>
      <c r="QOG62" s="2"/>
      <c r="QOI62" s="2"/>
      <c r="QOK62" s="2"/>
      <c r="QOM62" s="2"/>
      <c r="QOO62" s="2"/>
      <c r="QOQ62" s="2"/>
      <c r="QOS62" s="2"/>
      <c r="QOU62" s="2"/>
      <c r="QOW62" s="2"/>
      <c r="QOY62" s="2"/>
      <c r="QPA62" s="2"/>
      <c r="QPC62" s="2"/>
      <c r="QPE62" s="2"/>
      <c r="QPG62" s="2"/>
      <c r="QPI62" s="2"/>
      <c r="QPK62" s="2"/>
      <c r="QPM62" s="2"/>
      <c r="QPO62" s="2"/>
      <c r="QPQ62" s="2"/>
      <c r="QPS62" s="2"/>
      <c r="QPU62" s="2"/>
      <c r="QPW62" s="2"/>
      <c r="QPY62" s="2"/>
      <c r="QQA62" s="2"/>
      <c r="QQC62" s="2"/>
      <c r="QQE62" s="2"/>
      <c r="QQG62" s="2"/>
      <c r="QQI62" s="2"/>
      <c r="QQK62" s="2"/>
      <c r="QQM62" s="2"/>
      <c r="QQO62" s="2"/>
      <c r="QQQ62" s="2"/>
      <c r="QQS62" s="2"/>
      <c r="QQU62" s="2"/>
      <c r="QQW62" s="2"/>
      <c r="QQY62" s="2"/>
      <c r="QRA62" s="2"/>
      <c r="QRC62" s="2"/>
      <c r="QRE62" s="2"/>
      <c r="QRG62" s="2"/>
      <c r="QRI62" s="2"/>
      <c r="QRK62" s="2"/>
      <c r="QRM62" s="2"/>
      <c r="QRO62" s="2"/>
      <c r="QRQ62" s="2"/>
      <c r="QRS62" s="2"/>
      <c r="QRU62" s="2"/>
      <c r="QRW62" s="2"/>
      <c r="QRY62" s="2"/>
      <c r="QSA62" s="2"/>
      <c r="QSC62" s="2"/>
      <c r="QSE62" s="2"/>
      <c r="QSG62" s="2"/>
      <c r="QSI62" s="2"/>
      <c r="QSK62" s="2"/>
      <c r="QSM62" s="2"/>
      <c r="QSO62" s="2"/>
      <c r="QSQ62" s="2"/>
      <c r="QSS62" s="2"/>
      <c r="QSU62" s="2"/>
      <c r="QSW62" s="2"/>
      <c r="QSY62" s="2"/>
      <c r="QTA62" s="2"/>
      <c r="QTC62" s="2"/>
      <c r="QTE62" s="2"/>
      <c r="QTG62" s="2"/>
      <c r="QTI62" s="2"/>
      <c r="QTK62" s="2"/>
      <c r="QTM62" s="2"/>
      <c r="QTO62" s="2"/>
      <c r="QTQ62" s="2"/>
      <c r="QTS62" s="2"/>
      <c r="QTU62" s="2"/>
      <c r="QTW62" s="2"/>
      <c r="QTY62" s="2"/>
      <c r="QUA62" s="2"/>
      <c r="QUC62" s="2"/>
      <c r="QUE62" s="2"/>
      <c r="QUG62" s="2"/>
      <c r="QUI62" s="2"/>
      <c r="QUK62" s="2"/>
      <c r="QUM62" s="2"/>
      <c r="QUO62" s="2"/>
      <c r="QUQ62" s="2"/>
      <c r="QUS62" s="2"/>
      <c r="QUU62" s="2"/>
      <c r="QUW62" s="2"/>
      <c r="QUY62" s="2"/>
      <c r="QVA62" s="2"/>
      <c r="QVC62" s="2"/>
      <c r="QVE62" s="2"/>
      <c r="QVG62" s="2"/>
      <c r="QVI62" s="2"/>
      <c r="QVK62" s="2"/>
      <c r="QVM62" s="2"/>
      <c r="QVO62" s="2"/>
      <c r="QVQ62" s="2"/>
      <c r="QVS62" s="2"/>
      <c r="QVU62" s="2"/>
      <c r="QVW62" s="2"/>
      <c r="QVY62" s="2"/>
      <c r="QWA62" s="2"/>
      <c r="QWC62" s="2"/>
      <c r="QWE62" s="2"/>
      <c r="QWG62" s="2"/>
      <c r="QWI62" s="2"/>
      <c r="QWK62" s="2"/>
      <c r="QWM62" s="2"/>
      <c r="QWO62" s="2"/>
      <c r="QWQ62" s="2"/>
      <c r="QWS62" s="2"/>
      <c r="QWU62" s="2"/>
      <c r="QWW62" s="2"/>
      <c r="QWY62" s="2"/>
      <c r="QXA62" s="2"/>
      <c r="QXC62" s="2"/>
      <c r="QXE62" s="2"/>
      <c r="QXG62" s="2"/>
      <c r="QXI62" s="2"/>
      <c r="QXK62" s="2"/>
      <c r="QXM62" s="2"/>
      <c r="QXO62" s="2"/>
      <c r="QXQ62" s="2"/>
      <c r="QXS62" s="2"/>
      <c r="QXU62" s="2"/>
      <c r="QXW62" s="2"/>
      <c r="QXY62" s="2"/>
      <c r="QYA62" s="2"/>
      <c r="QYC62" s="2"/>
      <c r="QYE62" s="2"/>
      <c r="QYG62" s="2"/>
      <c r="QYI62" s="2"/>
      <c r="QYK62" s="2"/>
      <c r="QYM62" s="2"/>
      <c r="QYO62" s="2"/>
      <c r="QYQ62" s="2"/>
      <c r="QYS62" s="2"/>
      <c r="QYU62" s="2"/>
      <c r="QYW62" s="2"/>
      <c r="QYY62" s="2"/>
      <c r="QZA62" s="2"/>
      <c r="QZC62" s="2"/>
      <c r="QZE62" s="2"/>
      <c r="QZG62" s="2"/>
      <c r="QZI62" s="2"/>
      <c r="QZK62" s="2"/>
      <c r="QZM62" s="2"/>
      <c r="QZO62" s="2"/>
      <c r="QZQ62" s="2"/>
      <c r="QZS62" s="2"/>
      <c r="QZU62" s="2"/>
      <c r="QZW62" s="2"/>
      <c r="QZY62" s="2"/>
      <c r="RAA62" s="2"/>
      <c r="RAC62" s="2"/>
      <c r="RAE62" s="2"/>
      <c r="RAG62" s="2"/>
      <c r="RAI62" s="2"/>
      <c r="RAK62" s="2"/>
      <c r="RAM62" s="2"/>
      <c r="RAO62" s="2"/>
      <c r="RAQ62" s="2"/>
      <c r="RAS62" s="2"/>
      <c r="RAU62" s="2"/>
      <c r="RAW62" s="2"/>
      <c r="RAY62" s="2"/>
      <c r="RBA62" s="2"/>
      <c r="RBC62" s="2"/>
      <c r="RBE62" s="2"/>
      <c r="RBG62" s="2"/>
      <c r="RBI62" s="2"/>
      <c r="RBK62" s="2"/>
      <c r="RBM62" s="2"/>
      <c r="RBO62" s="2"/>
      <c r="RBQ62" s="2"/>
      <c r="RBS62" s="2"/>
      <c r="RBU62" s="2"/>
      <c r="RBW62" s="2"/>
      <c r="RBY62" s="2"/>
      <c r="RCA62" s="2"/>
      <c r="RCC62" s="2"/>
      <c r="RCE62" s="2"/>
      <c r="RCG62" s="2"/>
      <c r="RCI62" s="2"/>
      <c r="RCK62" s="2"/>
      <c r="RCM62" s="2"/>
      <c r="RCO62" s="2"/>
      <c r="RCQ62" s="2"/>
      <c r="RCS62" s="2"/>
      <c r="RCU62" s="2"/>
      <c r="RCW62" s="2"/>
      <c r="RCY62" s="2"/>
      <c r="RDA62" s="2"/>
      <c r="RDC62" s="2"/>
      <c r="RDE62" s="2"/>
      <c r="RDG62" s="2"/>
      <c r="RDI62" s="2"/>
      <c r="RDK62" s="2"/>
      <c r="RDM62" s="2"/>
      <c r="RDO62" s="2"/>
      <c r="RDQ62" s="2"/>
      <c r="RDS62" s="2"/>
      <c r="RDU62" s="2"/>
      <c r="RDW62" s="2"/>
      <c r="RDY62" s="2"/>
      <c r="REA62" s="2"/>
      <c r="REC62" s="2"/>
      <c r="REE62" s="2"/>
      <c r="REG62" s="2"/>
      <c r="REI62" s="2"/>
      <c r="REK62" s="2"/>
      <c r="REM62" s="2"/>
      <c r="REO62" s="2"/>
      <c r="REQ62" s="2"/>
      <c r="RES62" s="2"/>
      <c r="REU62" s="2"/>
      <c r="REW62" s="2"/>
      <c r="REY62" s="2"/>
      <c r="RFA62" s="2"/>
      <c r="RFC62" s="2"/>
      <c r="RFE62" s="2"/>
      <c r="RFG62" s="2"/>
      <c r="RFI62" s="2"/>
      <c r="RFK62" s="2"/>
      <c r="RFM62" s="2"/>
      <c r="RFO62" s="2"/>
      <c r="RFQ62" s="2"/>
      <c r="RFS62" s="2"/>
      <c r="RFU62" s="2"/>
      <c r="RFW62" s="2"/>
      <c r="RFY62" s="2"/>
      <c r="RGA62" s="2"/>
      <c r="RGC62" s="2"/>
      <c r="RGE62" s="2"/>
      <c r="RGG62" s="2"/>
      <c r="RGI62" s="2"/>
      <c r="RGK62" s="2"/>
      <c r="RGM62" s="2"/>
      <c r="RGO62" s="2"/>
      <c r="RGQ62" s="2"/>
      <c r="RGS62" s="2"/>
      <c r="RGU62" s="2"/>
      <c r="RGW62" s="2"/>
      <c r="RGY62" s="2"/>
      <c r="RHA62" s="2"/>
      <c r="RHC62" s="2"/>
      <c r="RHE62" s="2"/>
      <c r="RHG62" s="2"/>
      <c r="RHI62" s="2"/>
      <c r="RHK62" s="2"/>
      <c r="RHM62" s="2"/>
      <c r="RHO62" s="2"/>
      <c r="RHQ62" s="2"/>
      <c r="RHS62" s="2"/>
      <c r="RHU62" s="2"/>
      <c r="RHW62" s="2"/>
      <c r="RHY62" s="2"/>
      <c r="RIA62" s="2"/>
      <c r="RIC62" s="2"/>
      <c r="RIE62" s="2"/>
      <c r="RIG62" s="2"/>
      <c r="RII62" s="2"/>
      <c r="RIK62" s="2"/>
      <c r="RIM62" s="2"/>
      <c r="RIO62" s="2"/>
      <c r="RIQ62" s="2"/>
      <c r="RIS62" s="2"/>
      <c r="RIU62" s="2"/>
      <c r="RIW62" s="2"/>
      <c r="RIY62" s="2"/>
      <c r="RJA62" s="2"/>
      <c r="RJC62" s="2"/>
      <c r="RJE62" s="2"/>
      <c r="RJG62" s="2"/>
      <c r="RJI62" s="2"/>
      <c r="RJK62" s="2"/>
      <c r="RJM62" s="2"/>
      <c r="RJO62" s="2"/>
      <c r="RJQ62" s="2"/>
      <c r="RJS62" s="2"/>
      <c r="RJU62" s="2"/>
      <c r="RJW62" s="2"/>
      <c r="RJY62" s="2"/>
      <c r="RKA62" s="2"/>
      <c r="RKC62" s="2"/>
      <c r="RKE62" s="2"/>
      <c r="RKG62" s="2"/>
      <c r="RKI62" s="2"/>
      <c r="RKK62" s="2"/>
      <c r="RKM62" s="2"/>
      <c r="RKO62" s="2"/>
      <c r="RKQ62" s="2"/>
      <c r="RKS62" s="2"/>
      <c r="RKU62" s="2"/>
      <c r="RKW62" s="2"/>
      <c r="RKY62" s="2"/>
      <c r="RLA62" s="2"/>
      <c r="RLC62" s="2"/>
      <c r="RLE62" s="2"/>
      <c r="RLG62" s="2"/>
      <c r="RLI62" s="2"/>
      <c r="RLK62" s="2"/>
      <c r="RLM62" s="2"/>
      <c r="RLO62" s="2"/>
      <c r="RLQ62" s="2"/>
      <c r="RLS62" s="2"/>
      <c r="RLU62" s="2"/>
      <c r="RLW62" s="2"/>
      <c r="RLY62" s="2"/>
      <c r="RMA62" s="2"/>
      <c r="RMC62" s="2"/>
      <c r="RME62" s="2"/>
      <c r="RMG62" s="2"/>
      <c r="RMI62" s="2"/>
      <c r="RMK62" s="2"/>
      <c r="RMM62" s="2"/>
      <c r="RMO62" s="2"/>
      <c r="RMQ62" s="2"/>
      <c r="RMS62" s="2"/>
      <c r="RMU62" s="2"/>
      <c r="RMW62" s="2"/>
      <c r="RMY62" s="2"/>
      <c r="RNA62" s="2"/>
      <c r="RNC62" s="2"/>
      <c r="RNE62" s="2"/>
      <c r="RNG62" s="2"/>
      <c r="RNI62" s="2"/>
      <c r="RNK62" s="2"/>
      <c r="RNM62" s="2"/>
      <c r="RNO62" s="2"/>
      <c r="RNQ62" s="2"/>
      <c r="RNS62" s="2"/>
      <c r="RNU62" s="2"/>
      <c r="RNW62" s="2"/>
      <c r="RNY62" s="2"/>
      <c r="ROA62" s="2"/>
      <c r="ROC62" s="2"/>
      <c r="ROE62" s="2"/>
      <c r="ROG62" s="2"/>
      <c r="ROI62" s="2"/>
      <c r="ROK62" s="2"/>
      <c r="ROM62" s="2"/>
      <c r="ROO62" s="2"/>
      <c r="ROQ62" s="2"/>
      <c r="ROS62" s="2"/>
      <c r="ROU62" s="2"/>
      <c r="ROW62" s="2"/>
      <c r="ROY62" s="2"/>
      <c r="RPA62" s="2"/>
      <c r="RPC62" s="2"/>
      <c r="RPE62" s="2"/>
      <c r="RPG62" s="2"/>
      <c r="RPI62" s="2"/>
      <c r="RPK62" s="2"/>
      <c r="RPM62" s="2"/>
      <c r="RPO62" s="2"/>
      <c r="RPQ62" s="2"/>
      <c r="RPS62" s="2"/>
      <c r="RPU62" s="2"/>
      <c r="RPW62" s="2"/>
      <c r="RPY62" s="2"/>
      <c r="RQA62" s="2"/>
      <c r="RQC62" s="2"/>
      <c r="RQE62" s="2"/>
      <c r="RQG62" s="2"/>
      <c r="RQI62" s="2"/>
      <c r="RQK62" s="2"/>
      <c r="RQM62" s="2"/>
      <c r="RQO62" s="2"/>
      <c r="RQQ62" s="2"/>
      <c r="RQS62" s="2"/>
      <c r="RQU62" s="2"/>
      <c r="RQW62" s="2"/>
      <c r="RQY62" s="2"/>
      <c r="RRA62" s="2"/>
      <c r="RRC62" s="2"/>
      <c r="RRE62" s="2"/>
      <c r="RRG62" s="2"/>
      <c r="RRI62" s="2"/>
      <c r="RRK62" s="2"/>
      <c r="RRM62" s="2"/>
      <c r="RRO62" s="2"/>
      <c r="RRQ62" s="2"/>
      <c r="RRS62" s="2"/>
      <c r="RRU62" s="2"/>
      <c r="RRW62" s="2"/>
      <c r="RRY62" s="2"/>
      <c r="RSA62" s="2"/>
      <c r="RSC62" s="2"/>
      <c r="RSE62" s="2"/>
      <c r="RSG62" s="2"/>
      <c r="RSI62" s="2"/>
      <c r="RSK62" s="2"/>
      <c r="RSM62" s="2"/>
      <c r="RSO62" s="2"/>
      <c r="RSQ62" s="2"/>
      <c r="RSS62" s="2"/>
      <c r="RSU62" s="2"/>
      <c r="RSW62" s="2"/>
      <c r="RSY62" s="2"/>
      <c r="RTA62" s="2"/>
      <c r="RTC62" s="2"/>
      <c r="RTE62" s="2"/>
      <c r="RTG62" s="2"/>
      <c r="RTI62" s="2"/>
      <c r="RTK62" s="2"/>
      <c r="RTM62" s="2"/>
      <c r="RTO62" s="2"/>
      <c r="RTQ62" s="2"/>
      <c r="RTS62" s="2"/>
      <c r="RTU62" s="2"/>
      <c r="RTW62" s="2"/>
      <c r="RTY62" s="2"/>
      <c r="RUA62" s="2"/>
      <c r="RUC62" s="2"/>
      <c r="RUE62" s="2"/>
      <c r="RUG62" s="2"/>
      <c r="RUI62" s="2"/>
      <c r="RUK62" s="2"/>
      <c r="RUM62" s="2"/>
      <c r="RUO62" s="2"/>
      <c r="RUQ62" s="2"/>
      <c r="RUS62" s="2"/>
      <c r="RUU62" s="2"/>
      <c r="RUW62" s="2"/>
      <c r="RUY62" s="2"/>
      <c r="RVA62" s="2"/>
      <c r="RVC62" s="2"/>
      <c r="RVE62" s="2"/>
      <c r="RVG62" s="2"/>
      <c r="RVI62" s="2"/>
      <c r="RVK62" s="2"/>
      <c r="RVM62" s="2"/>
      <c r="RVO62" s="2"/>
      <c r="RVQ62" s="2"/>
      <c r="RVS62" s="2"/>
      <c r="RVU62" s="2"/>
      <c r="RVW62" s="2"/>
      <c r="RVY62" s="2"/>
      <c r="RWA62" s="2"/>
      <c r="RWC62" s="2"/>
      <c r="RWE62" s="2"/>
      <c r="RWG62" s="2"/>
      <c r="RWI62" s="2"/>
      <c r="RWK62" s="2"/>
      <c r="RWM62" s="2"/>
      <c r="RWO62" s="2"/>
      <c r="RWQ62" s="2"/>
      <c r="RWS62" s="2"/>
      <c r="RWU62" s="2"/>
      <c r="RWW62" s="2"/>
      <c r="RWY62" s="2"/>
      <c r="RXA62" s="2"/>
      <c r="RXC62" s="2"/>
      <c r="RXE62" s="2"/>
      <c r="RXG62" s="2"/>
      <c r="RXI62" s="2"/>
      <c r="RXK62" s="2"/>
      <c r="RXM62" s="2"/>
      <c r="RXO62" s="2"/>
      <c r="RXQ62" s="2"/>
      <c r="RXS62" s="2"/>
      <c r="RXU62" s="2"/>
      <c r="RXW62" s="2"/>
      <c r="RXY62" s="2"/>
      <c r="RYA62" s="2"/>
      <c r="RYC62" s="2"/>
      <c r="RYE62" s="2"/>
      <c r="RYG62" s="2"/>
      <c r="RYI62" s="2"/>
      <c r="RYK62" s="2"/>
      <c r="RYM62" s="2"/>
      <c r="RYO62" s="2"/>
      <c r="RYQ62" s="2"/>
      <c r="RYS62" s="2"/>
      <c r="RYU62" s="2"/>
      <c r="RYW62" s="2"/>
      <c r="RYY62" s="2"/>
      <c r="RZA62" s="2"/>
      <c r="RZC62" s="2"/>
      <c r="RZE62" s="2"/>
      <c r="RZG62" s="2"/>
      <c r="RZI62" s="2"/>
      <c r="RZK62" s="2"/>
      <c r="RZM62" s="2"/>
      <c r="RZO62" s="2"/>
      <c r="RZQ62" s="2"/>
      <c r="RZS62" s="2"/>
      <c r="RZU62" s="2"/>
      <c r="RZW62" s="2"/>
      <c r="RZY62" s="2"/>
      <c r="SAA62" s="2"/>
      <c r="SAC62" s="2"/>
      <c r="SAE62" s="2"/>
      <c r="SAG62" s="2"/>
      <c r="SAI62" s="2"/>
      <c r="SAK62" s="2"/>
      <c r="SAM62" s="2"/>
      <c r="SAO62" s="2"/>
      <c r="SAQ62" s="2"/>
      <c r="SAS62" s="2"/>
      <c r="SAU62" s="2"/>
      <c r="SAW62" s="2"/>
      <c r="SAY62" s="2"/>
      <c r="SBA62" s="2"/>
      <c r="SBC62" s="2"/>
      <c r="SBE62" s="2"/>
      <c r="SBG62" s="2"/>
      <c r="SBI62" s="2"/>
      <c r="SBK62" s="2"/>
      <c r="SBM62" s="2"/>
      <c r="SBO62" s="2"/>
      <c r="SBQ62" s="2"/>
      <c r="SBS62" s="2"/>
      <c r="SBU62" s="2"/>
      <c r="SBW62" s="2"/>
      <c r="SBY62" s="2"/>
      <c r="SCA62" s="2"/>
      <c r="SCC62" s="2"/>
      <c r="SCE62" s="2"/>
      <c r="SCG62" s="2"/>
      <c r="SCI62" s="2"/>
      <c r="SCK62" s="2"/>
      <c r="SCM62" s="2"/>
      <c r="SCO62" s="2"/>
      <c r="SCQ62" s="2"/>
      <c r="SCS62" s="2"/>
      <c r="SCU62" s="2"/>
      <c r="SCW62" s="2"/>
      <c r="SCY62" s="2"/>
      <c r="SDA62" s="2"/>
      <c r="SDC62" s="2"/>
      <c r="SDE62" s="2"/>
      <c r="SDG62" s="2"/>
      <c r="SDI62" s="2"/>
      <c r="SDK62" s="2"/>
      <c r="SDM62" s="2"/>
      <c r="SDO62" s="2"/>
      <c r="SDQ62" s="2"/>
      <c r="SDS62" s="2"/>
      <c r="SDU62" s="2"/>
      <c r="SDW62" s="2"/>
      <c r="SDY62" s="2"/>
      <c r="SEA62" s="2"/>
      <c r="SEC62" s="2"/>
      <c r="SEE62" s="2"/>
      <c r="SEG62" s="2"/>
      <c r="SEI62" s="2"/>
      <c r="SEK62" s="2"/>
      <c r="SEM62" s="2"/>
      <c r="SEO62" s="2"/>
      <c r="SEQ62" s="2"/>
      <c r="SES62" s="2"/>
      <c r="SEU62" s="2"/>
      <c r="SEW62" s="2"/>
      <c r="SEY62" s="2"/>
      <c r="SFA62" s="2"/>
      <c r="SFC62" s="2"/>
      <c r="SFE62" s="2"/>
      <c r="SFG62" s="2"/>
      <c r="SFI62" s="2"/>
      <c r="SFK62" s="2"/>
      <c r="SFM62" s="2"/>
      <c r="SFO62" s="2"/>
      <c r="SFQ62" s="2"/>
      <c r="SFS62" s="2"/>
      <c r="SFU62" s="2"/>
      <c r="SFW62" s="2"/>
      <c r="SFY62" s="2"/>
      <c r="SGA62" s="2"/>
      <c r="SGC62" s="2"/>
      <c r="SGE62" s="2"/>
      <c r="SGG62" s="2"/>
      <c r="SGI62" s="2"/>
      <c r="SGK62" s="2"/>
      <c r="SGM62" s="2"/>
      <c r="SGO62" s="2"/>
      <c r="SGQ62" s="2"/>
      <c r="SGS62" s="2"/>
      <c r="SGU62" s="2"/>
      <c r="SGW62" s="2"/>
      <c r="SGY62" s="2"/>
      <c r="SHA62" s="2"/>
      <c r="SHC62" s="2"/>
      <c r="SHE62" s="2"/>
      <c r="SHG62" s="2"/>
      <c r="SHI62" s="2"/>
      <c r="SHK62" s="2"/>
      <c r="SHM62" s="2"/>
      <c r="SHO62" s="2"/>
      <c r="SHQ62" s="2"/>
      <c r="SHS62" s="2"/>
      <c r="SHU62" s="2"/>
      <c r="SHW62" s="2"/>
      <c r="SHY62" s="2"/>
      <c r="SIA62" s="2"/>
      <c r="SIC62" s="2"/>
      <c r="SIE62" s="2"/>
      <c r="SIG62" s="2"/>
      <c r="SII62" s="2"/>
      <c r="SIK62" s="2"/>
      <c r="SIM62" s="2"/>
      <c r="SIO62" s="2"/>
      <c r="SIQ62" s="2"/>
      <c r="SIS62" s="2"/>
      <c r="SIU62" s="2"/>
      <c r="SIW62" s="2"/>
      <c r="SIY62" s="2"/>
      <c r="SJA62" s="2"/>
      <c r="SJC62" s="2"/>
      <c r="SJE62" s="2"/>
      <c r="SJG62" s="2"/>
      <c r="SJI62" s="2"/>
      <c r="SJK62" s="2"/>
      <c r="SJM62" s="2"/>
      <c r="SJO62" s="2"/>
      <c r="SJQ62" s="2"/>
      <c r="SJS62" s="2"/>
      <c r="SJU62" s="2"/>
      <c r="SJW62" s="2"/>
      <c r="SJY62" s="2"/>
      <c r="SKA62" s="2"/>
      <c r="SKC62" s="2"/>
      <c r="SKE62" s="2"/>
      <c r="SKG62" s="2"/>
      <c r="SKI62" s="2"/>
      <c r="SKK62" s="2"/>
      <c r="SKM62" s="2"/>
      <c r="SKO62" s="2"/>
      <c r="SKQ62" s="2"/>
      <c r="SKS62" s="2"/>
      <c r="SKU62" s="2"/>
      <c r="SKW62" s="2"/>
      <c r="SKY62" s="2"/>
      <c r="SLA62" s="2"/>
      <c r="SLC62" s="2"/>
      <c r="SLE62" s="2"/>
      <c r="SLG62" s="2"/>
      <c r="SLI62" s="2"/>
      <c r="SLK62" s="2"/>
      <c r="SLM62" s="2"/>
      <c r="SLO62" s="2"/>
      <c r="SLQ62" s="2"/>
      <c r="SLS62" s="2"/>
      <c r="SLU62" s="2"/>
      <c r="SLW62" s="2"/>
      <c r="SLY62" s="2"/>
      <c r="SMA62" s="2"/>
      <c r="SMC62" s="2"/>
      <c r="SME62" s="2"/>
      <c r="SMG62" s="2"/>
      <c r="SMI62" s="2"/>
      <c r="SMK62" s="2"/>
      <c r="SMM62" s="2"/>
      <c r="SMO62" s="2"/>
      <c r="SMQ62" s="2"/>
      <c r="SMS62" s="2"/>
      <c r="SMU62" s="2"/>
      <c r="SMW62" s="2"/>
      <c r="SMY62" s="2"/>
      <c r="SNA62" s="2"/>
      <c r="SNC62" s="2"/>
      <c r="SNE62" s="2"/>
      <c r="SNG62" s="2"/>
      <c r="SNI62" s="2"/>
      <c r="SNK62" s="2"/>
      <c r="SNM62" s="2"/>
      <c r="SNO62" s="2"/>
      <c r="SNQ62" s="2"/>
      <c r="SNS62" s="2"/>
      <c r="SNU62" s="2"/>
      <c r="SNW62" s="2"/>
      <c r="SNY62" s="2"/>
      <c r="SOA62" s="2"/>
      <c r="SOC62" s="2"/>
      <c r="SOE62" s="2"/>
      <c r="SOG62" s="2"/>
      <c r="SOI62" s="2"/>
      <c r="SOK62" s="2"/>
      <c r="SOM62" s="2"/>
      <c r="SOO62" s="2"/>
      <c r="SOQ62" s="2"/>
      <c r="SOS62" s="2"/>
      <c r="SOU62" s="2"/>
      <c r="SOW62" s="2"/>
      <c r="SOY62" s="2"/>
      <c r="SPA62" s="2"/>
      <c r="SPC62" s="2"/>
      <c r="SPE62" s="2"/>
      <c r="SPG62" s="2"/>
      <c r="SPI62" s="2"/>
      <c r="SPK62" s="2"/>
      <c r="SPM62" s="2"/>
      <c r="SPO62" s="2"/>
      <c r="SPQ62" s="2"/>
      <c r="SPS62" s="2"/>
      <c r="SPU62" s="2"/>
      <c r="SPW62" s="2"/>
      <c r="SPY62" s="2"/>
      <c r="SQA62" s="2"/>
      <c r="SQC62" s="2"/>
      <c r="SQE62" s="2"/>
      <c r="SQG62" s="2"/>
      <c r="SQI62" s="2"/>
      <c r="SQK62" s="2"/>
      <c r="SQM62" s="2"/>
      <c r="SQO62" s="2"/>
      <c r="SQQ62" s="2"/>
      <c r="SQS62" s="2"/>
      <c r="SQU62" s="2"/>
      <c r="SQW62" s="2"/>
      <c r="SQY62" s="2"/>
      <c r="SRA62" s="2"/>
      <c r="SRC62" s="2"/>
      <c r="SRE62" s="2"/>
      <c r="SRG62" s="2"/>
      <c r="SRI62" s="2"/>
      <c r="SRK62" s="2"/>
      <c r="SRM62" s="2"/>
      <c r="SRO62" s="2"/>
      <c r="SRQ62" s="2"/>
      <c r="SRS62" s="2"/>
      <c r="SRU62" s="2"/>
      <c r="SRW62" s="2"/>
      <c r="SRY62" s="2"/>
      <c r="SSA62" s="2"/>
      <c r="SSC62" s="2"/>
      <c r="SSE62" s="2"/>
      <c r="SSG62" s="2"/>
      <c r="SSI62" s="2"/>
      <c r="SSK62" s="2"/>
      <c r="SSM62" s="2"/>
      <c r="SSO62" s="2"/>
      <c r="SSQ62" s="2"/>
      <c r="SSS62" s="2"/>
      <c r="SSU62" s="2"/>
      <c r="SSW62" s="2"/>
      <c r="SSY62" s="2"/>
      <c r="STA62" s="2"/>
      <c r="STC62" s="2"/>
      <c r="STE62" s="2"/>
      <c r="STG62" s="2"/>
      <c r="STI62" s="2"/>
      <c r="STK62" s="2"/>
      <c r="STM62" s="2"/>
      <c r="STO62" s="2"/>
      <c r="STQ62" s="2"/>
      <c r="STS62" s="2"/>
      <c r="STU62" s="2"/>
      <c r="STW62" s="2"/>
      <c r="STY62" s="2"/>
      <c r="SUA62" s="2"/>
      <c r="SUC62" s="2"/>
      <c r="SUE62" s="2"/>
      <c r="SUG62" s="2"/>
      <c r="SUI62" s="2"/>
      <c r="SUK62" s="2"/>
      <c r="SUM62" s="2"/>
      <c r="SUO62" s="2"/>
      <c r="SUQ62" s="2"/>
      <c r="SUS62" s="2"/>
      <c r="SUU62" s="2"/>
      <c r="SUW62" s="2"/>
      <c r="SUY62" s="2"/>
      <c r="SVA62" s="2"/>
      <c r="SVC62" s="2"/>
      <c r="SVE62" s="2"/>
      <c r="SVG62" s="2"/>
      <c r="SVI62" s="2"/>
      <c r="SVK62" s="2"/>
      <c r="SVM62" s="2"/>
      <c r="SVO62" s="2"/>
      <c r="SVQ62" s="2"/>
      <c r="SVS62" s="2"/>
      <c r="SVU62" s="2"/>
      <c r="SVW62" s="2"/>
      <c r="SVY62" s="2"/>
      <c r="SWA62" s="2"/>
      <c r="SWC62" s="2"/>
      <c r="SWE62" s="2"/>
      <c r="SWG62" s="2"/>
      <c r="SWI62" s="2"/>
      <c r="SWK62" s="2"/>
      <c r="SWM62" s="2"/>
      <c r="SWO62" s="2"/>
      <c r="SWQ62" s="2"/>
      <c r="SWS62" s="2"/>
      <c r="SWU62" s="2"/>
      <c r="SWW62" s="2"/>
      <c r="SWY62" s="2"/>
      <c r="SXA62" s="2"/>
      <c r="SXC62" s="2"/>
      <c r="SXE62" s="2"/>
      <c r="SXG62" s="2"/>
      <c r="SXI62" s="2"/>
      <c r="SXK62" s="2"/>
      <c r="SXM62" s="2"/>
      <c r="SXO62" s="2"/>
      <c r="SXQ62" s="2"/>
      <c r="SXS62" s="2"/>
      <c r="SXU62" s="2"/>
      <c r="SXW62" s="2"/>
      <c r="SXY62" s="2"/>
      <c r="SYA62" s="2"/>
      <c r="SYC62" s="2"/>
      <c r="SYE62" s="2"/>
      <c r="SYG62" s="2"/>
      <c r="SYI62" s="2"/>
      <c r="SYK62" s="2"/>
      <c r="SYM62" s="2"/>
      <c r="SYO62" s="2"/>
      <c r="SYQ62" s="2"/>
      <c r="SYS62" s="2"/>
      <c r="SYU62" s="2"/>
      <c r="SYW62" s="2"/>
      <c r="SYY62" s="2"/>
      <c r="SZA62" s="2"/>
      <c r="SZC62" s="2"/>
      <c r="SZE62" s="2"/>
      <c r="SZG62" s="2"/>
      <c r="SZI62" s="2"/>
      <c r="SZK62" s="2"/>
      <c r="SZM62" s="2"/>
      <c r="SZO62" s="2"/>
      <c r="SZQ62" s="2"/>
      <c r="SZS62" s="2"/>
      <c r="SZU62" s="2"/>
      <c r="SZW62" s="2"/>
      <c r="SZY62" s="2"/>
      <c r="TAA62" s="2"/>
      <c r="TAC62" s="2"/>
      <c r="TAE62" s="2"/>
      <c r="TAG62" s="2"/>
      <c r="TAI62" s="2"/>
      <c r="TAK62" s="2"/>
      <c r="TAM62" s="2"/>
      <c r="TAO62" s="2"/>
      <c r="TAQ62" s="2"/>
      <c r="TAS62" s="2"/>
      <c r="TAU62" s="2"/>
      <c r="TAW62" s="2"/>
      <c r="TAY62" s="2"/>
      <c r="TBA62" s="2"/>
      <c r="TBC62" s="2"/>
      <c r="TBE62" s="2"/>
      <c r="TBG62" s="2"/>
      <c r="TBI62" s="2"/>
      <c r="TBK62" s="2"/>
      <c r="TBM62" s="2"/>
      <c r="TBO62" s="2"/>
      <c r="TBQ62" s="2"/>
      <c r="TBS62" s="2"/>
      <c r="TBU62" s="2"/>
      <c r="TBW62" s="2"/>
      <c r="TBY62" s="2"/>
      <c r="TCA62" s="2"/>
      <c r="TCC62" s="2"/>
      <c r="TCE62" s="2"/>
      <c r="TCG62" s="2"/>
      <c r="TCI62" s="2"/>
      <c r="TCK62" s="2"/>
      <c r="TCM62" s="2"/>
      <c r="TCO62" s="2"/>
      <c r="TCQ62" s="2"/>
      <c r="TCS62" s="2"/>
      <c r="TCU62" s="2"/>
      <c r="TCW62" s="2"/>
      <c r="TCY62" s="2"/>
      <c r="TDA62" s="2"/>
      <c r="TDC62" s="2"/>
      <c r="TDE62" s="2"/>
      <c r="TDG62" s="2"/>
      <c r="TDI62" s="2"/>
      <c r="TDK62" s="2"/>
      <c r="TDM62" s="2"/>
      <c r="TDO62" s="2"/>
      <c r="TDQ62" s="2"/>
      <c r="TDS62" s="2"/>
      <c r="TDU62" s="2"/>
      <c r="TDW62" s="2"/>
      <c r="TDY62" s="2"/>
      <c r="TEA62" s="2"/>
      <c r="TEC62" s="2"/>
      <c r="TEE62" s="2"/>
      <c r="TEG62" s="2"/>
      <c r="TEI62" s="2"/>
      <c r="TEK62" s="2"/>
      <c r="TEM62" s="2"/>
      <c r="TEO62" s="2"/>
      <c r="TEQ62" s="2"/>
      <c r="TES62" s="2"/>
      <c r="TEU62" s="2"/>
      <c r="TEW62" s="2"/>
      <c r="TEY62" s="2"/>
      <c r="TFA62" s="2"/>
      <c r="TFC62" s="2"/>
      <c r="TFE62" s="2"/>
      <c r="TFG62" s="2"/>
      <c r="TFI62" s="2"/>
      <c r="TFK62" s="2"/>
      <c r="TFM62" s="2"/>
      <c r="TFO62" s="2"/>
      <c r="TFQ62" s="2"/>
      <c r="TFS62" s="2"/>
      <c r="TFU62" s="2"/>
      <c r="TFW62" s="2"/>
      <c r="TFY62" s="2"/>
      <c r="TGA62" s="2"/>
      <c r="TGC62" s="2"/>
      <c r="TGE62" s="2"/>
      <c r="TGG62" s="2"/>
      <c r="TGI62" s="2"/>
      <c r="TGK62" s="2"/>
      <c r="TGM62" s="2"/>
      <c r="TGO62" s="2"/>
      <c r="TGQ62" s="2"/>
      <c r="TGS62" s="2"/>
      <c r="TGU62" s="2"/>
      <c r="TGW62" s="2"/>
      <c r="TGY62" s="2"/>
      <c r="THA62" s="2"/>
      <c r="THC62" s="2"/>
      <c r="THE62" s="2"/>
      <c r="THG62" s="2"/>
      <c r="THI62" s="2"/>
      <c r="THK62" s="2"/>
      <c r="THM62" s="2"/>
      <c r="THO62" s="2"/>
      <c r="THQ62" s="2"/>
      <c r="THS62" s="2"/>
      <c r="THU62" s="2"/>
      <c r="THW62" s="2"/>
      <c r="THY62" s="2"/>
      <c r="TIA62" s="2"/>
      <c r="TIC62" s="2"/>
      <c r="TIE62" s="2"/>
      <c r="TIG62" s="2"/>
      <c r="TII62" s="2"/>
      <c r="TIK62" s="2"/>
      <c r="TIM62" s="2"/>
      <c r="TIO62" s="2"/>
      <c r="TIQ62" s="2"/>
      <c r="TIS62" s="2"/>
      <c r="TIU62" s="2"/>
      <c r="TIW62" s="2"/>
      <c r="TIY62" s="2"/>
      <c r="TJA62" s="2"/>
      <c r="TJC62" s="2"/>
      <c r="TJE62" s="2"/>
      <c r="TJG62" s="2"/>
      <c r="TJI62" s="2"/>
      <c r="TJK62" s="2"/>
      <c r="TJM62" s="2"/>
      <c r="TJO62" s="2"/>
      <c r="TJQ62" s="2"/>
      <c r="TJS62" s="2"/>
      <c r="TJU62" s="2"/>
      <c r="TJW62" s="2"/>
      <c r="TJY62" s="2"/>
      <c r="TKA62" s="2"/>
      <c r="TKC62" s="2"/>
      <c r="TKE62" s="2"/>
      <c r="TKG62" s="2"/>
      <c r="TKI62" s="2"/>
      <c r="TKK62" s="2"/>
      <c r="TKM62" s="2"/>
      <c r="TKO62" s="2"/>
      <c r="TKQ62" s="2"/>
      <c r="TKS62" s="2"/>
      <c r="TKU62" s="2"/>
      <c r="TKW62" s="2"/>
      <c r="TKY62" s="2"/>
      <c r="TLA62" s="2"/>
      <c r="TLC62" s="2"/>
      <c r="TLE62" s="2"/>
      <c r="TLG62" s="2"/>
      <c r="TLI62" s="2"/>
      <c r="TLK62" s="2"/>
      <c r="TLM62" s="2"/>
      <c r="TLO62" s="2"/>
      <c r="TLQ62" s="2"/>
      <c r="TLS62" s="2"/>
      <c r="TLU62" s="2"/>
      <c r="TLW62" s="2"/>
      <c r="TLY62" s="2"/>
      <c r="TMA62" s="2"/>
      <c r="TMC62" s="2"/>
      <c r="TME62" s="2"/>
      <c r="TMG62" s="2"/>
      <c r="TMI62" s="2"/>
      <c r="TMK62" s="2"/>
      <c r="TMM62" s="2"/>
      <c r="TMO62" s="2"/>
      <c r="TMQ62" s="2"/>
      <c r="TMS62" s="2"/>
      <c r="TMU62" s="2"/>
      <c r="TMW62" s="2"/>
      <c r="TMY62" s="2"/>
      <c r="TNA62" s="2"/>
      <c r="TNC62" s="2"/>
      <c r="TNE62" s="2"/>
      <c r="TNG62" s="2"/>
      <c r="TNI62" s="2"/>
      <c r="TNK62" s="2"/>
      <c r="TNM62" s="2"/>
      <c r="TNO62" s="2"/>
      <c r="TNQ62" s="2"/>
      <c r="TNS62" s="2"/>
      <c r="TNU62" s="2"/>
      <c r="TNW62" s="2"/>
      <c r="TNY62" s="2"/>
      <c r="TOA62" s="2"/>
      <c r="TOC62" s="2"/>
      <c r="TOE62" s="2"/>
      <c r="TOG62" s="2"/>
      <c r="TOI62" s="2"/>
      <c r="TOK62" s="2"/>
      <c r="TOM62" s="2"/>
      <c r="TOO62" s="2"/>
      <c r="TOQ62" s="2"/>
      <c r="TOS62" s="2"/>
      <c r="TOU62" s="2"/>
      <c r="TOW62" s="2"/>
      <c r="TOY62" s="2"/>
      <c r="TPA62" s="2"/>
      <c r="TPC62" s="2"/>
      <c r="TPE62" s="2"/>
      <c r="TPG62" s="2"/>
      <c r="TPI62" s="2"/>
      <c r="TPK62" s="2"/>
      <c r="TPM62" s="2"/>
      <c r="TPO62" s="2"/>
      <c r="TPQ62" s="2"/>
      <c r="TPS62" s="2"/>
      <c r="TPU62" s="2"/>
      <c r="TPW62" s="2"/>
      <c r="TPY62" s="2"/>
      <c r="TQA62" s="2"/>
      <c r="TQC62" s="2"/>
      <c r="TQE62" s="2"/>
      <c r="TQG62" s="2"/>
      <c r="TQI62" s="2"/>
      <c r="TQK62" s="2"/>
      <c r="TQM62" s="2"/>
      <c r="TQO62" s="2"/>
      <c r="TQQ62" s="2"/>
      <c r="TQS62" s="2"/>
      <c r="TQU62" s="2"/>
      <c r="TQW62" s="2"/>
      <c r="TQY62" s="2"/>
      <c r="TRA62" s="2"/>
      <c r="TRC62" s="2"/>
      <c r="TRE62" s="2"/>
      <c r="TRG62" s="2"/>
      <c r="TRI62" s="2"/>
      <c r="TRK62" s="2"/>
      <c r="TRM62" s="2"/>
      <c r="TRO62" s="2"/>
      <c r="TRQ62" s="2"/>
      <c r="TRS62" s="2"/>
      <c r="TRU62" s="2"/>
      <c r="TRW62" s="2"/>
      <c r="TRY62" s="2"/>
      <c r="TSA62" s="2"/>
      <c r="TSC62" s="2"/>
      <c r="TSE62" s="2"/>
      <c r="TSG62" s="2"/>
      <c r="TSI62" s="2"/>
      <c r="TSK62" s="2"/>
      <c r="TSM62" s="2"/>
      <c r="TSO62" s="2"/>
      <c r="TSQ62" s="2"/>
      <c r="TSS62" s="2"/>
      <c r="TSU62" s="2"/>
      <c r="TSW62" s="2"/>
      <c r="TSY62" s="2"/>
      <c r="TTA62" s="2"/>
      <c r="TTC62" s="2"/>
      <c r="TTE62" s="2"/>
      <c r="TTG62" s="2"/>
      <c r="TTI62" s="2"/>
      <c r="TTK62" s="2"/>
      <c r="TTM62" s="2"/>
      <c r="TTO62" s="2"/>
      <c r="TTQ62" s="2"/>
      <c r="TTS62" s="2"/>
      <c r="TTU62" s="2"/>
      <c r="TTW62" s="2"/>
      <c r="TTY62" s="2"/>
      <c r="TUA62" s="2"/>
      <c r="TUC62" s="2"/>
      <c r="TUE62" s="2"/>
      <c r="TUG62" s="2"/>
      <c r="TUI62" s="2"/>
      <c r="TUK62" s="2"/>
      <c r="TUM62" s="2"/>
      <c r="TUO62" s="2"/>
      <c r="TUQ62" s="2"/>
      <c r="TUS62" s="2"/>
      <c r="TUU62" s="2"/>
      <c r="TUW62" s="2"/>
      <c r="TUY62" s="2"/>
      <c r="TVA62" s="2"/>
      <c r="TVC62" s="2"/>
      <c r="TVE62" s="2"/>
      <c r="TVG62" s="2"/>
      <c r="TVI62" s="2"/>
      <c r="TVK62" s="2"/>
      <c r="TVM62" s="2"/>
      <c r="TVO62" s="2"/>
      <c r="TVQ62" s="2"/>
      <c r="TVS62" s="2"/>
      <c r="TVU62" s="2"/>
      <c r="TVW62" s="2"/>
      <c r="TVY62" s="2"/>
      <c r="TWA62" s="2"/>
      <c r="TWC62" s="2"/>
      <c r="TWE62" s="2"/>
      <c r="TWG62" s="2"/>
      <c r="TWI62" s="2"/>
      <c r="TWK62" s="2"/>
      <c r="TWM62" s="2"/>
      <c r="TWO62" s="2"/>
      <c r="TWQ62" s="2"/>
      <c r="TWS62" s="2"/>
      <c r="TWU62" s="2"/>
      <c r="TWW62" s="2"/>
      <c r="TWY62" s="2"/>
      <c r="TXA62" s="2"/>
      <c r="TXC62" s="2"/>
      <c r="TXE62" s="2"/>
      <c r="TXG62" s="2"/>
      <c r="TXI62" s="2"/>
      <c r="TXK62" s="2"/>
      <c r="TXM62" s="2"/>
      <c r="TXO62" s="2"/>
      <c r="TXQ62" s="2"/>
      <c r="TXS62" s="2"/>
      <c r="TXU62" s="2"/>
      <c r="TXW62" s="2"/>
      <c r="TXY62" s="2"/>
      <c r="TYA62" s="2"/>
      <c r="TYC62" s="2"/>
      <c r="TYE62" s="2"/>
      <c r="TYG62" s="2"/>
      <c r="TYI62" s="2"/>
      <c r="TYK62" s="2"/>
      <c r="TYM62" s="2"/>
      <c r="TYO62" s="2"/>
      <c r="TYQ62" s="2"/>
      <c r="TYS62" s="2"/>
      <c r="TYU62" s="2"/>
      <c r="TYW62" s="2"/>
      <c r="TYY62" s="2"/>
      <c r="TZA62" s="2"/>
      <c r="TZC62" s="2"/>
      <c r="TZE62" s="2"/>
      <c r="TZG62" s="2"/>
      <c r="TZI62" s="2"/>
      <c r="TZK62" s="2"/>
      <c r="TZM62" s="2"/>
      <c r="TZO62" s="2"/>
      <c r="TZQ62" s="2"/>
      <c r="TZS62" s="2"/>
      <c r="TZU62" s="2"/>
      <c r="TZW62" s="2"/>
      <c r="TZY62" s="2"/>
      <c r="UAA62" s="2"/>
      <c r="UAC62" s="2"/>
      <c r="UAE62" s="2"/>
      <c r="UAG62" s="2"/>
      <c r="UAI62" s="2"/>
      <c r="UAK62" s="2"/>
      <c r="UAM62" s="2"/>
      <c r="UAO62" s="2"/>
      <c r="UAQ62" s="2"/>
      <c r="UAS62" s="2"/>
      <c r="UAU62" s="2"/>
      <c r="UAW62" s="2"/>
      <c r="UAY62" s="2"/>
      <c r="UBA62" s="2"/>
      <c r="UBC62" s="2"/>
      <c r="UBE62" s="2"/>
      <c r="UBG62" s="2"/>
      <c r="UBI62" s="2"/>
      <c r="UBK62" s="2"/>
      <c r="UBM62" s="2"/>
      <c r="UBO62" s="2"/>
      <c r="UBQ62" s="2"/>
      <c r="UBS62" s="2"/>
      <c r="UBU62" s="2"/>
      <c r="UBW62" s="2"/>
      <c r="UBY62" s="2"/>
      <c r="UCA62" s="2"/>
      <c r="UCC62" s="2"/>
      <c r="UCE62" s="2"/>
      <c r="UCG62" s="2"/>
      <c r="UCI62" s="2"/>
      <c r="UCK62" s="2"/>
      <c r="UCM62" s="2"/>
      <c r="UCO62" s="2"/>
      <c r="UCQ62" s="2"/>
      <c r="UCS62" s="2"/>
      <c r="UCU62" s="2"/>
      <c r="UCW62" s="2"/>
      <c r="UCY62" s="2"/>
      <c r="UDA62" s="2"/>
      <c r="UDC62" s="2"/>
      <c r="UDE62" s="2"/>
      <c r="UDG62" s="2"/>
      <c r="UDI62" s="2"/>
      <c r="UDK62" s="2"/>
      <c r="UDM62" s="2"/>
      <c r="UDO62" s="2"/>
      <c r="UDQ62" s="2"/>
      <c r="UDS62" s="2"/>
      <c r="UDU62" s="2"/>
      <c r="UDW62" s="2"/>
      <c r="UDY62" s="2"/>
      <c r="UEA62" s="2"/>
      <c r="UEC62" s="2"/>
      <c r="UEE62" s="2"/>
      <c r="UEG62" s="2"/>
      <c r="UEI62" s="2"/>
      <c r="UEK62" s="2"/>
      <c r="UEM62" s="2"/>
      <c r="UEO62" s="2"/>
      <c r="UEQ62" s="2"/>
      <c r="UES62" s="2"/>
      <c r="UEU62" s="2"/>
      <c r="UEW62" s="2"/>
      <c r="UEY62" s="2"/>
      <c r="UFA62" s="2"/>
      <c r="UFC62" s="2"/>
      <c r="UFE62" s="2"/>
      <c r="UFG62" s="2"/>
      <c r="UFI62" s="2"/>
      <c r="UFK62" s="2"/>
      <c r="UFM62" s="2"/>
      <c r="UFO62" s="2"/>
      <c r="UFQ62" s="2"/>
      <c r="UFS62" s="2"/>
      <c r="UFU62" s="2"/>
      <c r="UFW62" s="2"/>
      <c r="UFY62" s="2"/>
      <c r="UGA62" s="2"/>
      <c r="UGC62" s="2"/>
      <c r="UGE62" s="2"/>
      <c r="UGG62" s="2"/>
      <c r="UGI62" s="2"/>
      <c r="UGK62" s="2"/>
      <c r="UGM62" s="2"/>
      <c r="UGO62" s="2"/>
      <c r="UGQ62" s="2"/>
      <c r="UGS62" s="2"/>
      <c r="UGU62" s="2"/>
      <c r="UGW62" s="2"/>
      <c r="UGY62" s="2"/>
      <c r="UHA62" s="2"/>
      <c r="UHC62" s="2"/>
      <c r="UHE62" s="2"/>
      <c r="UHG62" s="2"/>
      <c r="UHI62" s="2"/>
      <c r="UHK62" s="2"/>
      <c r="UHM62" s="2"/>
      <c r="UHO62" s="2"/>
      <c r="UHQ62" s="2"/>
      <c r="UHS62" s="2"/>
      <c r="UHU62" s="2"/>
      <c r="UHW62" s="2"/>
      <c r="UHY62" s="2"/>
      <c r="UIA62" s="2"/>
      <c r="UIC62" s="2"/>
      <c r="UIE62" s="2"/>
      <c r="UIG62" s="2"/>
      <c r="UII62" s="2"/>
      <c r="UIK62" s="2"/>
      <c r="UIM62" s="2"/>
      <c r="UIO62" s="2"/>
      <c r="UIQ62" s="2"/>
      <c r="UIS62" s="2"/>
      <c r="UIU62" s="2"/>
      <c r="UIW62" s="2"/>
      <c r="UIY62" s="2"/>
      <c r="UJA62" s="2"/>
      <c r="UJC62" s="2"/>
      <c r="UJE62" s="2"/>
      <c r="UJG62" s="2"/>
      <c r="UJI62" s="2"/>
      <c r="UJK62" s="2"/>
      <c r="UJM62" s="2"/>
      <c r="UJO62" s="2"/>
      <c r="UJQ62" s="2"/>
      <c r="UJS62" s="2"/>
      <c r="UJU62" s="2"/>
      <c r="UJW62" s="2"/>
      <c r="UJY62" s="2"/>
      <c r="UKA62" s="2"/>
      <c r="UKC62" s="2"/>
      <c r="UKE62" s="2"/>
      <c r="UKG62" s="2"/>
      <c r="UKI62" s="2"/>
      <c r="UKK62" s="2"/>
      <c r="UKM62" s="2"/>
      <c r="UKO62" s="2"/>
      <c r="UKQ62" s="2"/>
      <c r="UKS62" s="2"/>
      <c r="UKU62" s="2"/>
      <c r="UKW62" s="2"/>
      <c r="UKY62" s="2"/>
      <c r="ULA62" s="2"/>
      <c r="ULC62" s="2"/>
      <c r="ULE62" s="2"/>
      <c r="ULG62" s="2"/>
      <c r="ULI62" s="2"/>
      <c r="ULK62" s="2"/>
      <c r="ULM62" s="2"/>
      <c r="ULO62" s="2"/>
      <c r="ULQ62" s="2"/>
      <c r="ULS62" s="2"/>
      <c r="ULU62" s="2"/>
      <c r="ULW62" s="2"/>
      <c r="ULY62" s="2"/>
      <c r="UMA62" s="2"/>
      <c r="UMC62" s="2"/>
      <c r="UME62" s="2"/>
      <c r="UMG62" s="2"/>
      <c r="UMI62" s="2"/>
      <c r="UMK62" s="2"/>
      <c r="UMM62" s="2"/>
      <c r="UMO62" s="2"/>
      <c r="UMQ62" s="2"/>
      <c r="UMS62" s="2"/>
      <c r="UMU62" s="2"/>
      <c r="UMW62" s="2"/>
      <c r="UMY62" s="2"/>
      <c r="UNA62" s="2"/>
      <c r="UNC62" s="2"/>
      <c r="UNE62" s="2"/>
      <c r="UNG62" s="2"/>
      <c r="UNI62" s="2"/>
      <c r="UNK62" s="2"/>
      <c r="UNM62" s="2"/>
      <c r="UNO62" s="2"/>
      <c r="UNQ62" s="2"/>
      <c r="UNS62" s="2"/>
      <c r="UNU62" s="2"/>
      <c r="UNW62" s="2"/>
      <c r="UNY62" s="2"/>
      <c r="UOA62" s="2"/>
      <c r="UOC62" s="2"/>
      <c r="UOE62" s="2"/>
      <c r="UOG62" s="2"/>
      <c r="UOI62" s="2"/>
      <c r="UOK62" s="2"/>
      <c r="UOM62" s="2"/>
      <c r="UOO62" s="2"/>
      <c r="UOQ62" s="2"/>
      <c r="UOS62" s="2"/>
      <c r="UOU62" s="2"/>
      <c r="UOW62" s="2"/>
      <c r="UOY62" s="2"/>
      <c r="UPA62" s="2"/>
      <c r="UPC62" s="2"/>
      <c r="UPE62" s="2"/>
      <c r="UPG62" s="2"/>
      <c r="UPI62" s="2"/>
      <c r="UPK62" s="2"/>
      <c r="UPM62" s="2"/>
      <c r="UPO62" s="2"/>
      <c r="UPQ62" s="2"/>
      <c r="UPS62" s="2"/>
      <c r="UPU62" s="2"/>
      <c r="UPW62" s="2"/>
      <c r="UPY62" s="2"/>
      <c r="UQA62" s="2"/>
      <c r="UQC62" s="2"/>
      <c r="UQE62" s="2"/>
      <c r="UQG62" s="2"/>
      <c r="UQI62" s="2"/>
      <c r="UQK62" s="2"/>
      <c r="UQM62" s="2"/>
      <c r="UQO62" s="2"/>
      <c r="UQQ62" s="2"/>
      <c r="UQS62" s="2"/>
      <c r="UQU62" s="2"/>
      <c r="UQW62" s="2"/>
      <c r="UQY62" s="2"/>
      <c r="URA62" s="2"/>
      <c r="URC62" s="2"/>
      <c r="URE62" s="2"/>
      <c r="URG62" s="2"/>
      <c r="URI62" s="2"/>
      <c r="URK62" s="2"/>
      <c r="URM62" s="2"/>
      <c r="URO62" s="2"/>
      <c r="URQ62" s="2"/>
      <c r="URS62" s="2"/>
      <c r="URU62" s="2"/>
      <c r="URW62" s="2"/>
      <c r="URY62" s="2"/>
      <c r="USA62" s="2"/>
      <c r="USC62" s="2"/>
      <c r="USE62" s="2"/>
      <c r="USG62" s="2"/>
      <c r="USI62" s="2"/>
      <c r="USK62" s="2"/>
      <c r="USM62" s="2"/>
      <c r="USO62" s="2"/>
      <c r="USQ62" s="2"/>
      <c r="USS62" s="2"/>
      <c r="USU62" s="2"/>
      <c r="USW62" s="2"/>
      <c r="USY62" s="2"/>
      <c r="UTA62" s="2"/>
      <c r="UTC62" s="2"/>
      <c r="UTE62" s="2"/>
      <c r="UTG62" s="2"/>
      <c r="UTI62" s="2"/>
      <c r="UTK62" s="2"/>
      <c r="UTM62" s="2"/>
      <c r="UTO62" s="2"/>
      <c r="UTQ62" s="2"/>
      <c r="UTS62" s="2"/>
      <c r="UTU62" s="2"/>
      <c r="UTW62" s="2"/>
      <c r="UTY62" s="2"/>
      <c r="UUA62" s="2"/>
      <c r="UUC62" s="2"/>
      <c r="UUE62" s="2"/>
      <c r="UUG62" s="2"/>
      <c r="UUI62" s="2"/>
      <c r="UUK62" s="2"/>
      <c r="UUM62" s="2"/>
      <c r="UUO62" s="2"/>
      <c r="UUQ62" s="2"/>
      <c r="UUS62" s="2"/>
      <c r="UUU62" s="2"/>
      <c r="UUW62" s="2"/>
      <c r="UUY62" s="2"/>
      <c r="UVA62" s="2"/>
      <c r="UVC62" s="2"/>
      <c r="UVE62" s="2"/>
      <c r="UVG62" s="2"/>
      <c r="UVI62" s="2"/>
      <c r="UVK62" s="2"/>
      <c r="UVM62" s="2"/>
      <c r="UVO62" s="2"/>
      <c r="UVQ62" s="2"/>
      <c r="UVS62" s="2"/>
      <c r="UVU62" s="2"/>
      <c r="UVW62" s="2"/>
      <c r="UVY62" s="2"/>
      <c r="UWA62" s="2"/>
      <c r="UWC62" s="2"/>
      <c r="UWE62" s="2"/>
      <c r="UWG62" s="2"/>
      <c r="UWI62" s="2"/>
      <c r="UWK62" s="2"/>
      <c r="UWM62" s="2"/>
      <c r="UWO62" s="2"/>
      <c r="UWQ62" s="2"/>
      <c r="UWS62" s="2"/>
      <c r="UWU62" s="2"/>
      <c r="UWW62" s="2"/>
      <c r="UWY62" s="2"/>
      <c r="UXA62" s="2"/>
      <c r="UXC62" s="2"/>
      <c r="UXE62" s="2"/>
      <c r="UXG62" s="2"/>
      <c r="UXI62" s="2"/>
      <c r="UXK62" s="2"/>
      <c r="UXM62" s="2"/>
      <c r="UXO62" s="2"/>
      <c r="UXQ62" s="2"/>
      <c r="UXS62" s="2"/>
      <c r="UXU62" s="2"/>
      <c r="UXW62" s="2"/>
      <c r="UXY62" s="2"/>
      <c r="UYA62" s="2"/>
      <c r="UYC62" s="2"/>
      <c r="UYE62" s="2"/>
      <c r="UYG62" s="2"/>
      <c r="UYI62" s="2"/>
      <c r="UYK62" s="2"/>
      <c r="UYM62" s="2"/>
      <c r="UYO62" s="2"/>
      <c r="UYQ62" s="2"/>
      <c r="UYS62" s="2"/>
      <c r="UYU62" s="2"/>
      <c r="UYW62" s="2"/>
      <c r="UYY62" s="2"/>
      <c r="UZA62" s="2"/>
      <c r="UZC62" s="2"/>
      <c r="UZE62" s="2"/>
      <c r="UZG62" s="2"/>
      <c r="UZI62" s="2"/>
      <c r="UZK62" s="2"/>
      <c r="UZM62" s="2"/>
      <c r="UZO62" s="2"/>
      <c r="UZQ62" s="2"/>
      <c r="UZS62" s="2"/>
      <c r="UZU62" s="2"/>
      <c r="UZW62" s="2"/>
      <c r="UZY62" s="2"/>
      <c r="VAA62" s="2"/>
      <c r="VAC62" s="2"/>
      <c r="VAE62" s="2"/>
      <c r="VAG62" s="2"/>
      <c r="VAI62" s="2"/>
      <c r="VAK62" s="2"/>
      <c r="VAM62" s="2"/>
      <c r="VAO62" s="2"/>
      <c r="VAQ62" s="2"/>
      <c r="VAS62" s="2"/>
      <c r="VAU62" s="2"/>
      <c r="VAW62" s="2"/>
      <c r="VAY62" s="2"/>
      <c r="VBA62" s="2"/>
      <c r="VBC62" s="2"/>
      <c r="VBE62" s="2"/>
      <c r="VBG62" s="2"/>
      <c r="VBI62" s="2"/>
      <c r="VBK62" s="2"/>
      <c r="VBM62" s="2"/>
      <c r="VBO62" s="2"/>
      <c r="VBQ62" s="2"/>
      <c r="VBS62" s="2"/>
      <c r="VBU62" s="2"/>
      <c r="VBW62" s="2"/>
      <c r="VBY62" s="2"/>
      <c r="VCA62" s="2"/>
      <c r="VCC62" s="2"/>
      <c r="VCE62" s="2"/>
      <c r="VCG62" s="2"/>
      <c r="VCI62" s="2"/>
      <c r="VCK62" s="2"/>
      <c r="VCM62" s="2"/>
      <c r="VCO62" s="2"/>
      <c r="VCQ62" s="2"/>
      <c r="VCS62" s="2"/>
      <c r="VCU62" s="2"/>
      <c r="VCW62" s="2"/>
      <c r="VCY62" s="2"/>
      <c r="VDA62" s="2"/>
      <c r="VDC62" s="2"/>
      <c r="VDE62" s="2"/>
      <c r="VDG62" s="2"/>
      <c r="VDI62" s="2"/>
      <c r="VDK62" s="2"/>
      <c r="VDM62" s="2"/>
      <c r="VDO62" s="2"/>
      <c r="VDQ62" s="2"/>
      <c r="VDS62" s="2"/>
      <c r="VDU62" s="2"/>
      <c r="VDW62" s="2"/>
      <c r="VDY62" s="2"/>
      <c r="VEA62" s="2"/>
      <c r="VEC62" s="2"/>
      <c r="VEE62" s="2"/>
      <c r="VEG62" s="2"/>
      <c r="VEI62" s="2"/>
      <c r="VEK62" s="2"/>
      <c r="VEM62" s="2"/>
      <c r="VEO62" s="2"/>
      <c r="VEQ62" s="2"/>
      <c r="VES62" s="2"/>
      <c r="VEU62" s="2"/>
      <c r="VEW62" s="2"/>
      <c r="VEY62" s="2"/>
      <c r="VFA62" s="2"/>
      <c r="VFC62" s="2"/>
      <c r="VFE62" s="2"/>
      <c r="VFG62" s="2"/>
      <c r="VFI62" s="2"/>
      <c r="VFK62" s="2"/>
      <c r="VFM62" s="2"/>
      <c r="VFO62" s="2"/>
      <c r="VFQ62" s="2"/>
      <c r="VFS62" s="2"/>
      <c r="VFU62" s="2"/>
      <c r="VFW62" s="2"/>
      <c r="VFY62" s="2"/>
      <c r="VGA62" s="2"/>
      <c r="VGC62" s="2"/>
      <c r="VGE62" s="2"/>
      <c r="VGG62" s="2"/>
      <c r="VGI62" s="2"/>
      <c r="VGK62" s="2"/>
      <c r="VGM62" s="2"/>
      <c r="VGO62" s="2"/>
      <c r="VGQ62" s="2"/>
      <c r="VGS62" s="2"/>
      <c r="VGU62" s="2"/>
      <c r="VGW62" s="2"/>
      <c r="VGY62" s="2"/>
      <c r="VHA62" s="2"/>
      <c r="VHC62" s="2"/>
      <c r="VHE62" s="2"/>
      <c r="VHG62" s="2"/>
      <c r="VHI62" s="2"/>
      <c r="VHK62" s="2"/>
      <c r="VHM62" s="2"/>
      <c r="VHO62" s="2"/>
      <c r="VHQ62" s="2"/>
      <c r="VHS62" s="2"/>
      <c r="VHU62" s="2"/>
      <c r="VHW62" s="2"/>
      <c r="VHY62" s="2"/>
      <c r="VIA62" s="2"/>
      <c r="VIC62" s="2"/>
      <c r="VIE62" s="2"/>
      <c r="VIG62" s="2"/>
      <c r="VII62" s="2"/>
      <c r="VIK62" s="2"/>
      <c r="VIM62" s="2"/>
      <c r="VIO62" s="2"/>
      <c r="VIQ62" s="2"/>
      <c r="VIS62" s="2"/>
      <c r="VIU62" s="2"/>
      <c r="VIW62" s="2"/>
      <c r="VIY62" s="2"/>
      <c r="VJA62" s="2"/>
      <c r="VJC62" s="2"/>
      <c r="VJE62" s="2"/>
      <c r="VJG62" s="2"/>
      <c r="VJI62" s="2"/>
      <c r="VJK62" s="2"/>
      <c r="VJM62" s="2"/>
      <c r="VJO62" s="2"/>
      <c r="VJQ62" s="2"/>
      <c r="VJS62" s="2"/>
      <c r="VJU62" s="2"/>
      <c r="VJW62" s="2"/>
      <c r="VJY62" s="2"/>
      <c r="VKA62" s="2"/>
      <c r="VKC62" s="2"/>
      <c r="VKE62" s="2"/>
      <c r="VKG62" s="2"/>
      <c r="VKI62" s="2"/>
      <c r="VKK62" s="2"/>
      <c r="VKM62" s="2"/>
      <c r="VKO62" s="2"/>
      <c r="VKQ62" s="2"/>
      <c r="VKS62" s="2"/>
      <c r="VKU62" s="2"/>
      <c r="VKW62" s="2"/>
      <c r="VKY62" s="2"/>
      <c r="VLA62" s="2"/>
      <c r="VLC62" s="2"/>
      <c r="VLE62" s="2"/>
      <c r="VLG62" s="2"/>
      <c r="VLI62" s="2"/>
      <c r="VLK62" s="2"/>
      <c r="VLM62" s="2"/>
      <c r="VLO62" s="2"/>
      <c r="VLQ62" s="2"/>
      <c r="VLS62" s="2"/>
      <c r="VLU62" s="2"/>
      <c r="VLW62" s="2"/>
      <c r="VLY62" s="2"/>
      <c r="VMA62" s="2"/>
      <c r="VMC62" s="2"/>
      <c r="VME62" s="2"/>
      <c r="VMG62" s="2"/>
      <c r="VMI62" s="2"/>
      <c r="VMK62" s="2"/>
      <c r="VMM62" s="2"/>
      <c r="VMO62" s="2"/>
      <c r="VMQ62" s="2"/>
      <c r="VMS62" s="2"/>
      <c r="VMU62" s="2"/>
      <c r="VMW62" s="2"/>
      <c r="VMY62" s="2"/>
      <c r="VNA62" s="2"/>
      <c r="VNC62" s="2"/>
      <c r="VNE62" s="2"/>
      <c r="VNG62" s="2"/>
      <c r="VNI62" s="2"/>
      <c r="VNK62" s="2"/>
      <c r="VNM62" s="2"/>
      <c r="VNO62" s="2"/>
      <c r="VNQ62" s="2"/>
      <c r="VNS62" s="2"/>
      <c r="VNU62" s="2"/>
      <c r="VNW62" s="2"/>
      <c r="VNY62" s="2"/>
      <c r="VOA62" s="2"/>
      <c r="VOC62" s="2"/>
      <c r="VOE62" s="2"/>
      <c r="VOG62" s="2"/>
      <c r="VOI62" s="2"/>
      <c r="VOK62" s="2"/>
      <c r="VOM62" s="2"/>
      <c r="VOO62" s="2"/>
      <c r="VOQ62" s="2"/>
      <c r="VOS62" s="2"/>
      <c r="VOU62" s="2"/>
      <c r="VOW62" s="2"/>
      <c r="VOY62" s="2"/>
      <c r="VPA62" s="2"/>
      <c r="VPC62" s="2"/>
      <c r="VPE62" s="2"/>
      <c r="VPG62" s="2"/>
      <c r="VPI62" s="2"/>
      <c r="VPK62" s="2"/>
      <c r="VPM62" s="2"/>
      <c r="VPO62" s="2"/>
      <c r="VPQ62" s="2"/>
      <c r="VPS62" s="2"/>
      <c r="VPU62" s="2"/>
      <c r="VPW62" s="2"/>
      <c r="VPY62" s="2"/>
      <c r="VQA62" s="2"/>
      <c r="VQC62" s="2"/>
      <c r="VQE62" s="2"/>
      <c r="VQG62" s="2"/>
      <c r="VQI62" s="2"/>
      <c r="VQK62" s="2"/>
      <c r="VQM62" s="2"/>
      <c r="VQO62" s="2"/>
      <c r="VQQ62" s="2"/>
      <c r="VQS62" s="2"/>
      <c r="VQU62" s="2"/>
      <c r="VQW62" s="2"/>
      <c r="VQY62" s="2"/>
      <c r="VRA62" s="2"/>
      <c r="VRC62" s="2"/>
      <c r="VRE62" s="2"/>
      <c r="VRG62" s="2"/>
      <c r="VRI62" s="2"/>
      <c r="VRK62" s="2"/>
      <c r="VRM62" s="2"/>
      <c r="VRO62" s="2"/>
      <c r="VRQ62" s="2"/>
      <c r="VRS62" s="2"/>
      <c r="VRU62" s="2"/>
      <c r="VRW62" s="2"/>
      <c r="VRY62" s="2"/>
      <c r="VSA62" s="2"/>
      <c r="VSC62" s="2"/>
      <c r="VSE62" s="2"/>
      <c r="VSG62" s="2"/>
      <c r="VSI62" s="2"/>
      <c r="VSK62" s="2"/>
      <c r="VSM62" s="2"/>
      <c r="VSO62" s="2"/>
      <c r="VSQ62" s="2"/>
      <c r="VSS62" s="2"/>
      <c r="VSU62" s="2"/>
      <c r="VSW62" s="2"/>
      <c r="VSY62" s="2"/>
      <c r="VTA62" s="2"/>
      <c r="VTC62" s="2"/>
      <c r="VTE62" s="2"/>
      <c r="VTG62" s="2"/>
      <c r="VTI62" s="2"/>
      <c r="VTK62" s="2"/>
      <c r="VTM62" s="2"/>
      <c r="VTO62" s="2"/>
      <c r="VTQ62" s="2"/>
      <c r="VTS62" s="2"/>
      <c r="VTU62" s="2"/>
      <c r="VTW62" s="2"/>
      <c r="VTY62" s="2"/>
      <c r="VUA62" s="2"/>
      <c r="VUC62" s="2"/>
      <c r="VUE62" s="2"/>
      <c r="VUG62" s="2"/>
      <c r="VUI62" s="2"/>
      <c r="VUK62" s="2"/>
      <c r="VUM62" s="2"/>
      <c r="VUO62" s="2"/>
      <c r="VUQ62" s="2"/>
      <c r="VUS62" s="2"/>
      <c r="VUU62" s="2"/>
      <c r="VUW62" s="2"/>
      <c r="VUY62" s="2"/>
      <c r="VVA62" s="2"/>
      <c r="VVC62" s="2"/>
      <c r="VVE62" s="2"/>
      <c r="VVG62" s="2"/>
      <c r="VVI62" s="2"/>
      <c r="VVK62" s="2"/>
      <c r="VVM62" s="2"/>
      <c r="VVO62" s="2"/>
      <c r="VVQ62" s="2"/>
      <c r="VVS62" s="2"/>
      <c r="VVU62" s="2"/>
      <c r="VVW62" s="2"/>
      <c r="VVY62" s="2"/>
      <c r="VWA62" s="2"/>
      <c r="VWC62" s="2"/>
      <c r="VWE62" s="2"/>
      <c r="VWG62" s="2"/>
      <c r="VWI62" s="2"/>
      <c r="VWK62" s="2"/>
      <c r="VWM62" s="2"/>
      <c r="VWO62" s="2"/>
      <c r="VWQ62" s="2"/>
      <c r="VWS62" s="2"/>
      <c r="VWU62" s="2"/>
      <c r="VWW62" s="2"/>
      <c r="VWY62" s="2"/>
      <c r="VXA62" s="2"/>
      <c r="VXC62" s="2"/>
      <c r="VXE62" s="2"/>
      <c r="VXG62" s="2"/>
      <c r="VXI62" s="2"/>
      <c r="VXK62" s="2"/>
      <c r="VXM62" s="2"/>
      <c r="VXO62" s="2"/>
      <c r="VXQ62" s="2"/>
      <c r="VXS62" s="2"/>
      <c r="VXU62" s="2"/>
      <c r="VXW62" s="2"/>
      <c r="VXY62" s="2"/>
      <c r="VYA62" s="2"/>
      <c r="VYC62" s="2"/>
      <c r="VYE62" s="2"/>
      <c r="VYG62" s="2"/>
      <c r="VYI62" s="2"/>
      <c r="VYK62" s="2"/>
      <c r="VYM62" s="2"/>
      <c r="VYO62" s="2"/>
      <c r="VYQ62" s="2"/>
      <c r="VYS62" s="2"/>
      <c r="VYU62" s="2"/>
      <c r="VYW62" s="2"/>
      <c r="VYY62" s="2"/>
      <c r="VZA62" s="2"/>
      <c r="VZC62" s="2"/>
      <c r="VZE62" s="2"/>
      <c r="VZG62" s="2"/>
      <c r="VZI62" s="2"/>
      <c r="VZK62" s="2"/>
      <c r="VZM62" s="2"/>
      <c r="VZO62" s="2"/>
      <c r="VZQ62" s="2"/>
      <c r="VZS62" s="2"/>
      <c r="VZU62" s="2"/>
      <c r="VZW62" s="2"/>
      <c r="VZY62" s="2"/>
      <c r="WAA62" s="2"/>
      <c r="WAC62" s="2"/>
      <c r="WAE62" s="2"/>
      <c r="WAG62" s="2"/>
      <c r="WAI62" s="2"/>
      <c r="WAK62" s="2"/>
      <c r="WAM62" s="2"/>
      <c r="WAO62" s="2"/>
      <c r="WAQ62" s="2"/>
      <c r="WAS62" s="2"/>
      <c r="WAU62" s="2"/>
      <c r="WAW62" s="2"/>
      <c r="WAY62" s="2"/>
      <c r="WBA62" s="2"/>
      <c r="WBC62" s="2"/>
      <c r="WBE62" s="2"/>
      <c r="WBG62" s="2"/>
      <c r="WBI62" s="2"/>
      <c r="WBK62" s="2"/>
      <c r="WBM62" s="2"/>
      <c r="WBO62" s="2"/>
      <c r="WBQ62" s="2"/>
      <c r="WBS62" s="2"/>
      <c r="WBU62" s="2"/>
      <c r="WBW62" s="2"/>
      <c r="WBY62" s="2"/>
      <c r="WCA62" s="2"/>
      <c r="WCC62" s="2"/>
      <c r="WCE62" s="2"/>
      <c r="WCG62" s="2"/>
      <c r="WCI62" s="2"/>
      <c r="WCK62" s="2"/>
      <c r="WCM62" s="2"/>
      <c r="WCO62" s="2"/>
      <c r="WCQ62" s="2"/>
      <c r="WCS62" s="2"/>
      <c r="WCU62" s="2"/>
      <c r="WCW62" s="2"/>
      <c r="WCY62" s="2"/>
      <c r="WDA62" s="2"/>
      <c r="WDC62" s="2"/>
      <c r="WDE62" s="2"/>
      <c r="WDG62" s="2"/>
      <c r="WDI62" s="2"/>
      <c r="WDK62" s="2"/>
      <c r="WDM62" s="2"/>
      <c r="WDO62" s="2"/>
      <c r="WDQ62" s="2"/>
      <c r="WDS62" s="2"/>
      <c r="WDU62" s="2"/>
      <c r="WDW62" s="2"/>
      <c r="WDY62" s="2"/>
      <c r="WEA62" s="2"/>
      <c r="WEC62" s="2"/>
      <c r="WEE62" s="2"/>
      <c r="WEG62" s="2"/>
      <c r="WEI62" s="2"/>
      <c r="WEK62" s="2"/>
      <c r="WEM62" s="2"/>
      <c r="WEO62" s="2"/>
      <c r="WEQ62" s="2"/>
      <c r="WES62" s="2"/>
      <c r="WEU62" s="2"/>
      <c r="WEW62" s="2"/>
      <c r="WEY62" s="2"/>
      <c r="WFA62" s="2"/>
      <c r="WFC62" s="2"/>
      <c r="WFE62" s="2"/>
      <c r="WFG62" s="2"/>
      <c r="WFI62" s="2"/>
      <c r="WFK62" s="2"/>
      <c r="WFM62" s="2"/>
      <c r="WFO62" s="2"/>
      <c r="WFQ62" s="2"/>
      <c r="WFS62" s="2"/>
      <c r="WFU62" s="2"/>
      <c r="WFW62" s="2"/>
      <c r="WFY62" s="2"/>
      <c r="WGA62" s="2"/>
      <c r="WGC62" s="2"/>
      <c r="WGE62" s="2"/>
      <c r="WGG62" s="2"/>
      <c r="WGI62" s="2"/>
      <c r="WGK62" s="2"/>
      <c r="WGM62" s="2"/>
      <c r="WGO62" s="2"/>
      <c r="WGQ62" s="2"/>
      <c r="WGS62" s="2"/>
      <c r="WGU62" s="2"/>
      <c r="WGW62" s="2"/>
      <c r="WGY62" s="2"/>
      <c r="WHA62" s="2"/>
      <c r="WHC62" s="2"/>
      <c r="WHE62" s="2"/>
      <c r="WHG62" s="2"/>
      <c r="WHI62" s="2"/>
      <c r="WHK62" s="2"/>
      <c r="WHM62" s="2"/>
      <c r="WHO62" s="2"/>
      <c r="WHQ62" s="2"/>
      <c r="WHS62" s="2"/>
      <c r="WHU62" s="2"/>
      <c r="WHW62" s="2"/>
      <c r="WHY62" s="2"/>
      <c r="WIA62" s="2"/>
      <c r="WIC62" s="2"/>
      <c r="WIE62" s="2"/>
      <c r="WIG62" s="2"/>
      <c r="WII62" s="2"/>
      <c r="WIK62" s="2"/>
      <c r="WIM62" s="2"/>
      <c r="WIO62" s="2"/>
      <c r="WIQ62" s="2"/>
      <c r="WIS62" s="2"/>
      <c r="WIU62" s="2"/>
      <c r="WIW62" s="2"/>
      <c r="WIY62" s="2"/>
      <c r="WJA62" s="2"/>
      <c r="WJC62" s="2"/>
      <c r="WJE62" s="2"/>
      <c r="WJG62" s="2"/>
      <c r="WJI62" s="2"/>
      <c r="WJK62" s="2"/>
      <c r="WJM62" s="2"/>
      <c r="WJO62" s="2"/>
      <c r="WJQ62" s="2"/>
      <c r="WJS62" s="2"/>
      <c r="WJU62" s="2"/>
      <c r="WJW62" s="2"/>
      <c r="WJY62" s="2"/>
      <c r="WKA62" s="2"/>
      <c r="WKC62" s="2"/>
      <c r="WKE62" s="2"/>
      <c r="WKG62" s="2"/>
      <c r="WKI62" s="2"/>
      <c r="WKK62" s="2"/>
      <c r="WKM62" s="2"/>
      <c r="WKO62" s="2"/>
      <c r="WKQ62" s="2"/>
      <c r="WKS62" s="2"/>
      <c r="WKU62" s="2"/>
      <c r="WKW62" s="2"/>
      <c r="WKY62" s="2"/>
      <c r="WLA62" s="2"/>
      <c r="WLC62" s="2"/>
      <c r="WLE62" s="2"/>
      <c r="WLG62" s="2"/>
      <c r="WLI62" s="2"/>
      <c r="WLK62" s="2"/>
      <c r="WLM62" s="2"/>
      <c r="WLO62" s="2"/>
      <c r="WLQ62" s="2"/>
      <c r="WLS62" s="2"/>
      <c r="WLU62" s="2"/>
      <c r="WLW62" s="2"/>
      <c r="WLY62" s="2"/>
      <c r="WMA62" s="2"/>
      <c r="WMC62" s="2"/>
      <c r="WME62" s="2"/>
      <c r="WMG62" s="2"/>
      <c r="WMI62" s="2"/>
      <c r="WMK62" s="2"/>
      <c r="WMM62" s="2"/>
      <c r="WMO62" s="2"/>
      <c r="WMQ62" s="2"/>
      <c r="WMS62" s="2"/>
      <c r="WMU62" s="2"/>
      <c r="WMW62" s="2"/>
      <c r="WMY62" s="2"/>
      <c r="WNA62" s="2"/>
      <c r="WNC62" s="2"/>
      <c r="WNE62" s="2"/>
      <c r="WNG62" s="2"/>
      <c r="WNI62" s="2"/>
      <c r="WNK62" s="2"/>
      <c r="WNM62" s="2"/>
      <c r="WNO62" s="2"/>
      <c r="WNQ62" s="2"/>
      <c r="WNS62" s="2"/>
      <c r="WNU62" s="2"/>
      <c r="WNW62" s="2"/>
      <c r="WNY62" s="2"/>
      <c r="WOA62" s="2"/>
      <c r="WOC62" s="2"/>
      <c r="WOE62" s="2"/>
      <c r="WOG62" s="2"/>
      <c r="WOI62" s="2"/>
      <c r="WOK62" s="2"/>
      <c r="WOM62" s="2"/>
      <c r="WOO62" s="2"/>
      <c r="WOQ62" s="2"/>
      <c r="WOS62" s="2"/>
      <c r="WOU62" s="2"/>
      <c r="WOW62" s="2"/>
      <c r="WOY62" s="2"/>
      <c r="WPA62" s="2"/>
      <c r="WPC62" s="2"/>
      <c r="WPE62" s="2"/>
      <c r="WPG62" s="2"/>
      <c r="WPI62" s="2"/>
      <c r="WPK62" s="2"/>
      <c r="WPM62" s="2"/>
      <c r="WPO62" s="2"/>
      <c r="WPQ62" s="2"/>
      <c r="WPS62" s="2"/>
      <c r="WPU62" s="2"/>
      <c r="WPW62" s="2"/>
      <c r="WPY62" s="2"/>
      <c r="WQA62" s="2"/>
      <c r="WQC62" s="2"/>
      <c r="WQE62" s="2"/>
      <c r="WQG62" s="2"/>
      <c r="WQI62" s="2"/>
      <c r="WQK62" s="2"/>
      <c r="WQM62" s="2"/>
      <c r="WQO62" s="2"/>
      <c r="WQQ62" s="2"/>
      <c r="WQS62" s="2"/>
      <c r="WQU62" s="2"/>
      <c r="WQW62" s="2"/>
      <c r="WQY62" s="2"/>
      <c r="WRA62" s="2"/>
      <c r="WRC62" s="2"/>
      <c r="WRE62" s="2"/>
      <c r="WRG62" s="2"/>
      <c r="WRI62" s="2"/>
      <c r="WRK62" s="2"/>
      <c r="WRM62" s="2"/>
      <c r="WRO62" s="2"/>
      <c r="WRQ62" s="2"/>
      <c r="WRS62" s="2"/>
      <c r="WRU62" s="2"/>
      <c r="WRW62" s="2"/>
      <c r="WRY62" s="2"/>
      <c r="WSA62" s="2"/>
      <c r="WSC62" s="2"/>
      <c r="WSE62" s="2"/>
      <c r="WSG62" s="2"/>
      <c r="WSI62" s="2"/>
      <c r="WSK62" s="2"/>
      <c r="WSM62" s="2"/>
      <c r="WSO62" s="2"/>
      <c r="WSQ62" s="2"/>
      <c r="WSS62" s="2"/>
      <c r="WSU62" s="2"/>
      <c r="WSW62" s="2"/>
      <c r="WSY62" s="2"/>
      <c r="WTA62" s="2"/>
      <c r="WTC62" s="2"/>
      <c r="WTE62" s="2"/>
      <c r="WTG62" s="2"/>
      <c r="WTI62" s="2"/>
      <c r="WTK62" s="2"/>
      <c r="WTM62" s="2"/>
      <c r="WTO62" s="2"/>
      <c r="WTQ62" s="2"/>
      <c r="WTS62" s="2"/>
      <c r="WTU62" s="2"/>
      <c r="WTW62" s="2"/>
      <c r="WTY62" s="2"/>
      <c r="WUA62" s="2"/>
      <c r="WUC62" s="2"/>
      <c r="WUE62" s="2"/>
      <c r="WUG62" s="2"/>
      <c r="WUI62" s="2"/>
      <c r="WUK62" s="2"/>
      <c r="WUM62" s="2"/>
      <c r="WUO62" s="2"/>
      <c r="WUQ62" s="2"/>
      <c r="WUS62" s="2"/>
      <c r="WUU62" s="2"/>
      <c r="WUW62" s="2"/>
      <c r="WUY62" s="2"/>
      <c r="WVA62" s="2"/>
      <c r="WVC62" s="2"/>
      <c r="WVE62" s="2"/>
      <c r="WVG62" s="2"/>
      <c r="WVI62" s="2"/>
      <c r="WVK62" s="2"/>
      <c r="WVM62" s="2"/>
      <c r="WVO62" s="2"/>
      <c r="WVQ62" s="2"/>
      <c r="WVS62" s="2"/>
      <c r="WVU62" s="2"/>
      <c r="WVW62" s="2"/>
      <c r="WVY62" s="2"/>
      <c r="WWA62" s="2"/>
      <c r="WWC62" s="2"/>
      <c r="WWE62" s="2"/>
      <c r="WWG62" s="2"/>
      <c r="WWI62" s="2"/>
      <c r="WWK62" s="2"/>
      <c r="WWM62" s="2"/>
      <c r="WWO62" s="2"/>
      <c r="WWQ62" s="2"/>
      <c r="WWS62" s="2"/>
      <c r="WWU62" s="2"/>
      <c r="WWW62" s="2"/>
      <c r="WWY62" s="2"/>
      <c r="WXA62" s="2"/>
      <c r="WXC62" s="2"/>
      <c r="WXE62" s="2"/>
      <c r="WXG62" s="2"/>
      <c r="WXI62" s="2"/>
      <c r="WXK62" s="2"/>
      <c r="WXM62" s="2"/>
      <c r="WXO62" s="2"/>
      <c r="WXQ62" s="2"/>
      <c r="WXS62" s="2"/>
      <c r="WXU62" s="2"/>
      <c r="WXW62" s="2"/>
      <c r="WXY62" s="2"/>
      <c r="WYA62" s="2"/>
      <c r="WYC62" s="2"/>
      <c r="WYE62" s="2"/>
      <c r="WYG62" s="2"/>
      <c r="WYI62" s="2"/>
      <c r="WYK62" s="2"/>
      <c r="WYM62" s="2"/>
      <c r="WYO62" s="2"/>
      <c r="WYQ62" s="2"/>
      <c r="WYS62" s="2"/>
      <c r="WYU62" s="2"/>
      <c r="WYW62" s="2"/>
      <c r="WYY62" s="2"/>
      <c r="WZA62" s="2"/>
      <c r="WZC62" s="2"/>
      <c r="WZE62" s="2"/>
      <c r="WZG62" s="2"/>
      <c r="WZI62" s="2"/>
      <c r="WZK62" s="2"/>
      <c r="WZM62" s="2"/>
      <c r="WZO62" s="2"/>
      <c r="WZQ62" s="2"/>
      <c r="WZS62" s="2"/>
      <c r="WZU62" s="2"/>
      <c r="WZW62" s="2"/>
      <c r="WZY62" s="2"/>
      <c r="XAA62" s="2"/>
      <c r="XAC62" s="2"/>
      <c r="XAE62" s="2"/>
      <c r="XAG62" s="2"/>
      <c r="XAI62" s="2"/>
      <c r="XAK62" s="2"/>
      <c r="XAM62" s="2"/>
      <c r="XAO62" s="2"/>
      <c r="XAQ62" s="2"/>
      <c r="XAS62" s="2"/>
      <c r="XAU62" s="2"/>
      <c r="XAW62" s="2"/>
      <c r="XAY62" s="2"/>
      <c r="XBA62" s="2"/>
      <c r="XBC62" s="2"/>
      <c r="XBE62" s="2"/>
      <c r="XBG62" s="2"/>
      <c r="XBI62" s="2"/>
      <c r="XBK62" s="2"/>
      <c r="XBM62" s="2"/>
      <c r="XBO62" s="2"/>
      <c r="XBQ62" s="2"/>
      <c r="XBS62" s="2"/>
      <c r="XBU62" s="2"/>
      <c r="XBW62" s="2"/>
      <c r="XBY62" s="2"/>
      <c r="XCA62" s="2"/>
      <c r="XCC62" s="2"/>
      <c r="XCE62" s="2"/>
      <c r="XCG62" s="2"/>
      <c r="XCI62" s="2"/>
      <c r="XCK62" s="2"/>
      <c r="XCM62" s="2"/>
      <c r="XCO62" s="2"/>
      <c r="XCQ62" s="2"/>
      <c r="XCS62" s="2"/>
      <c r="XCU62" s="2"/>
      <c r="XCW62" s="2"/>
      <c r="XCY62" s="2"/>
      <c r="XDA62" s="2"/>
      <c r="XDC62" s="2"/>
      <c r="XDE62" s="2"/>
      <c r="XDG62" s="2"/>
      <c r="XDI62" s="2"/>
      <c r="XDK62" s="2"/>
      <c r="XDM62" s="2"/>
      <c r="XDO62" s="2"/>
      <c r="XDQ62" s="2"/>
      <c r="XDS62" s="2"/>
      <c r="XDU62" s="2"/>
      <c r="XDW62" s="2"/>
      <c r="XDY62" s="2"/>
      <c r="XEA62" s="2"/>
      <c r="XEC62" s="2"/>
      <c r="XEE62" s="2"/>
      <c r="XEG62" s="2"/>
      <c r="XEI62" s="2"/>
      <c r="XEK62" s="2"/>
      <c r="XEM62" s="2"/>
      <c r="XEO62" s="2"/>
      <c r="XEQ62" s="2"/>
      <c r="XES62" s="2"/>
      <c r="XEU62" s="2"/>
      <c r="XEW62" s="2"/>
      <c r="XEY62" s="2"/>
      <c r="XFA62" s="2"/>
      <c r="XFC62" s="2"/>
    </row>
    <row r="63" spans="1:1023 1025:2047 2049:3071 3073:4095 4097:5119 5121:6143 6145:7167 7169:8191 8193:9215 9217:10239 10241:11263 11265:12287 12289:13311 13313:14335 14337:15359 15361:16383" x14ac:dyDescent="0.25">
      <c r="J63" s="366"/>
    </row>
    <row r="64" spans="1:1023 1025:2047 2049:3071 3073:4095 4097:5119 5121:6143 6145:7167 7169:8191 8193:9215 9217:10239 10241:11263 11265:12287 12289:13311 13313:14335 14337:15359 15361:16383" x14ac:dyDescent="0.25">
      <c r="D64" s="366"/>
      <c r="E64" s="366"/>
      <c r="F64" s="366"/>
      <c r="G64" s="366"/>
      <c r="H64" s="366"/>
      <c r="I64" s="366"/>
      <c r="J64" s="366"/>
    </row>
  </sheetData>
  <sheetProtection formatColumns="0" selectLockedCells="1" selectUnlockedCells="1"/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ignoredErrors>
    <ignoredError sqref="C33:J3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27C4100E-9039-4D9F-AF34-85C8A47746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11" id="{FB25520C-A544-4EE9-9E07-7241B5DA5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0" id="{E3E9E787-872D-4145-A516-778CEE5667C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  <x14:conditionalFormatting xmlns:xm="http://schemas.microsoft.com/office/excel/2006/main">
          <x14:cfRule type="iconSet" priority="13" id="{D5DEE34B-E155-43C1-BFC6-99FFED295C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14" id="{2647985D-D1CC-48D1-A7C5-C7C31BE672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15" id="{C97D2634-B7D1-4129-99A6-E667BDAC26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16" id="{BC1793CB-A9AC-4698-8D19-C9898C9AC2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17" id="{523DD583-AA5F-4990-809D-D02E25A748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18" id="{1B734C9C-D340-40C2-9ED0-E54B5D1CDB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B3300B11-DFF5-4ADD-A335-7D344A9CBD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8" id="{FF2FEE98-D6EA-4CEB-8717-8691584E7B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9" id="{51EF5AD7-F6DF-46AD-AD6F-BAD7E9F812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4" id="{204F511B-F336-4E85-B52D-E4778C4319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5" id="{B6F4F6C4-E9AE-4073-BF57-8CDDF8C937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6" id="{D99A88F8-5A6C-4177-871B-64F0480184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" id="{10A2CFE6-04CC-427D-8B32-D8A4DB4B59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2" id="{4888A52F-B323-45C6-8FE5-718F0F9271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3" id="{BF6F699F-1157-452D-8A02-356E3CA5D0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style="12" customWidth="1"/>
    <col min="17" max="18" width="9.140625" style="40"/>
    <col min="19" max="19" width="10.85546875" customWidth="1"/>
  </cols>
  <sheetData>
    <row r="1" spans="1:19" ht="15.75" x14ac:dyDescent="0.25">
      <c r="A1" s="35" t="s">
        <v>93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105</v>
      </c>
      <c r="H4" s="449"/>
      <c r="I4" s="148" t="s">
        <v>0</v>
      </c>
      <c r="K4" s="455" t="s">
        <v>19</v>
      </c>
      <c r="L4" s="449"/>
      <c r="M4" s="447" t="s">
        <v>105</v>
      </c>
      <c r="N4" s="448"/>
      <c r="O4" s="148" t="s">
        <v>0</v>
      </c>
      <c r="P4"/>
      <c r="Q4" s="461" t="s">
        <v>22</v>
      </c>
      <c r="R4" s="449"/>
      <c r="S4" s="148" t="s">
        <v>0</v>
      </c>
    </row>
    <row r="5" spans="1:19" x14ac:dyDescent="0.25">
      <c r="A5" s="451"/>
      <c r="B5" s="452"/>
      <c r="C5" s="452"/>
      <c r="D5" s="452"/>
      <c r="E5" s="456" t="s">
        <v>154</v>
      </c>
      <c r="F5" s="457"/>
      <c r="G5" s="458" t="str">
        <f>E5</f>
        <v>jan-mar</v>
      </c>
      <c r="H5" s="458"/>
      <c r="I5" s="149" t="s">
        <v>134</v>
      </c>
      <c r="K5" s="459" t="str">
        <f>E5</f>
        <v>jan-mar</v>
      </c>
      <c r="L5" s="458"/>
      <c r="M5" s="460" t="str">
        <f>E5</f>
        <v>jan-mar</v>
      </c>
      <c r="N5" s="446"/>
      <c r="O5" s="149" t="str">
        <f>I5</f>
        <v>2022 /2021</v>
      </c>
      <c r="P5"/>
      <c r="Q5" s="459" t="str">
        <f>E5</f>
        <v>jan-mar</v>
      </c>
      <c r="R5" s="457"/>
      <c r="S5" s="149" t="str">
        <f>O5</f>
        <v>2022 /2021</v>
      </c>
    </row>
    <row r="6" spans="1:19" ht="19.5" customHeight="1" thickBot="1" x14ac:dyDescent="0.3">
      <c r="A6" s="437"/>
      <c r="B6" s="463"/>
      <c r="C6" s="463"/>
      <c r="D6" s="463"/>
      <c r="E6" s="117">
        <v>2021</v>
      </c>
      <c r="F6" s="164">
        <v>2022</v>
      </c>
      <c r="G6" s="155">
        <f>E6</f>
        <v>2021</v>
      </c>
      <c r="H6" s="157">
        <f>F6</f>
        <v>2022</v>
      </c>
      <c r="I6" s="149" t="s">
        <v>1</v>
      </c>
      <c r="K6" s="154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P6"/>
      <c r="Q6" s="200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46">
        <v>364150.81999999972</v>
      </c>
      <c r="F7" s="171">
        <v>346079.39999999962</v>
      </c>
      <c r="G7" s="305">
        <f>E7/E15</f>
        <v>0.47236999146246472</v>
      </c>
      <c r="H7" s="306">
        <f>F7/F15</f>
        <v>0.45589307834470477</v>
      </c>
      <c r="I7" s="190">
        <f t="shared" ref="I7:I11" si="0">(F7-E7)/E7</f>
        <v>-4.9626196090949662E-2</v>
      </c>
      <c r="J7" s="51"/>
      <c r="K7" s="46">
        <v>100702.766</v>
      </c>
      <c r="L7" s="171">
        <v>98007.339000000065</v>
      </c>
      <c r="M7" s="305">
        <f>K7/K15</f>
        <v>0.48473385415135389</v>
      </c>
      <c r="N7" s="306">
        <f>L7/L15</f>
        <v>0.46032941016754342</v>
      </c>
      <c r="O7" s="190">
        <f t="shared" ref="O7:O18" si="1">(L7-K7)/K7</f>
        <v>-2.6766166482457273E-2</v>
      </c>
      <c r="P7" s="51"/>
      <c r="Q7" s="295">
        <f t="shared" ref="Q7:Q18" si="2">(K7/E7)*10</f>
        <v>2.7654136821660895</v>
      </c>
      <c r="R7" s="296">
        <f t="shared" ref="R7:R18" si="3">(L7/F7)*10</f>
        <v>2.83193218088104</v>
      </c>
      <c r="S7" s="67">
        <f>(R7-Q7)/Q7</f>
        <v>2.4053724455014632E-2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97">
        <v>297778.54999999976</v>
      </c>
      <c r="F8" s="298">
        <v>267587.6299999996</v>
      </c>
      <c r="G8" s="307">
        <f>E8/E7</f>
        <v>0.81773411906638016</v>
      </c>
      <c r="H8" s="308">
        <f>F8/F7</f>
        <v>0.77319722005990499</v>
      </c>
      <c r="I8" s="245">
        <f t="shared" si="0"/>
        <v>-0.10138715498480393</v>
      </c>
      <c r="J8" s="56"/>
      <c r="K8" s="297">
        <v>93469.08600000001</v>
      </c>
      <c r="L8" s="298">
        <v>88564.516000000061</v>
      </c>
      <c r="M8" s="312">
        <f>K8/K7</f>
        <v>0.92816801079724076</v>
      </c>
      <c r="N8" s="308">
        <f>L8/L7</f>
        <v>0.90365187855982909</v>
      </c>
      <c r="O8" s="246">
        <f t="shared" si="1"/>
        <v>-5.2472643200982494E-2</v>
      </c>
      <c r="P8" s="56"/>
      <c r="Q8" s="299">
        <f t="shared" si="2"/>
        <v>3.1388790764143382</v>
      </c>
      <c r="R8" s="300">
        <f t="shared" si="3"/>
        <v>3.3097387947268038</v>
      </c>
      <c r="S8" s="210">
        <f t="shared" ref="S8:S18" si="4">(R8-Q8)/Q8</f>
        <v>5.4433354759127965E-2</v>
      </c>
    </row>
    <row r="9" spans="1:19" ht="24" customHeight="1" x14ac:dyDescent="0.25">
      <c r="A9" s="13"/>
      <c r="B9" s="1" t="s">
        <v>38</v>
      </c>
      <c r="D9" s="1"/>
      <c r="E9" s="268">
        <v>44177.339999999982</v>
      </c>
      <c r="F9" s="269">
        <v>53056.679999999978</v>
      </c>
      <c r="G9" s="309">
        <f>E9/E7</f>
        <v>0.1213160525081339</v>
      </c>
      <c r="H9" s="259">
        <f>F9/F7</f>
        <v>0.15330782473617338</v>
      </c>
      <c r="I9" s="210">
        <f t="shared" ref="I9:I10" si="5">(F9-E9)/E9</f>
        <v>0.20099308831179061</v>
      </c>
      <c r="J9" s="7"/>
      <c r="K9" s="268">
        <v>5607.5150000000012</v>
      </c>
      <c r="L9" s="269">
        <v>7412.7930000000006</v>
      </c>
      <c r="M9" s="309">
        <f>K9/K7</f>
        <v>5.5683823024285165E-2</v>
      </c>
      <c r="N9" s="259">
        <f>L9/L7</f>
        <v>7.5635080756554313E-2</v>
      </c>
      <c r="O9" s="210">
        <f t="shared" si="1"/>
        <v>0.32193904073372948</v>
      </c>
      <c r="P9" s="7"/>
      <c r="Q9" s="299">
        <f t="shared" si="2"/>
        <v>1.2693192935563808</v>
      </c>
      <c r="R9" s="300">
        <f t="shared" si="3"/>
        <v>1.3971460332610339</v>
      </c>
      <c r="S9" s="210">
        <f t="shared" si="4"/>
        <v>0.10070495292520759</v>
      </c>
    </row>
    <row r="10" spans="1:19" ht="24" customHeight="1" thickBot="1" x14ac:dyDescent="0.3">
      <c r="A10" s="13"/>
      <c r="B10" s="1" t="s">
        <v>37</v>
      </c>
      <c r="D10" s="1"/>
      <c r="E10" s="268">
        <v>22194.929999999997</v>
      </c>
      <c r="F10" s="269">
        <v>25435.09</v>
      </c>
      <c r="G10" s="309">
        <f>E10/E7</f>
        <v>6.0949828425485943E-2</v>
      </c>
      <c r="H10" s="259">
        <f>F10/F7</f>
        <v>7.3494955203921492E-2</v>
      </c>
      <c r="I10" s="218">
        <f t="shared" si="5"/>
        <v>0.14598649331176103</v>
      </c>
      <c r="J10" s="7"/>
      <c r="K10" s="268">
        <v>1626.1650000000006</v>
      </c>
      <c r="L10" s="269">
        <v>2030.0299999999997</v>
      </c>
      <c r="M10" s="309">
        <f>K10/K7</f>
        <v>1.6148166178474189E-2</v>
      </c>
      <c r="N10" s="259">
        <f>L10/L7</f>
        <v>2.0713040683616544E-2</v>
      </c>
      <c r="O10" s="248">
        <f t="shared" si="1"/>
        <v>0.24835425679435907</v>
      </c>
      <c r="P10" s="7"/>
      <c r="Q10" s="299">
        <f t="shared" si="2"/>
        <v>0.73267408367586695</v>
      </c>
      <c r="R10" s="300">
        <f t="shared" si="3"/>
        <v>0.798121807314226</v>
      </c>
      <c r="S10" s="210">
        <f t="shared" si="4"/>
        <v>8.93271989504585E-2</v>
      </c>
    </row>
    <row r="11" spans="1:19" ht="24" customHeight="1" thickBot="1" x14ac:dyDescent="0.3">
      <c r="A11" s="17" t="s">
        <v>21</v>
      </c>
      <c r="B11" s="18"/>
      <c r="C11" s="18"/>
      <c r="D11" s="18"/>
      <c r="E11" s="46">
        <v>406750.86000000039</v>
      </c>
      <c r="F11" s="171">
        <v>413044.65000000026</v>
      </c>
      <c r="G11" s="305">
        <f>E11/E15</f>
        <v>0.52763000853753539</v>
      </c>
      <c r="H11" s="306">
        <f>F11/F15</f>
        <v>0.54410692165529495</v>
      </c>
      <c r="I11" s="190">
        <f t="shared" si="0"/>
        <v>1.5473329300397439E-2</v>
      </c>
      <c r="J11" s="51"/>
      <c r="K11" s="46">
        <v>107045.80599999992</v>
      </c>
      <c r="L11" s="171">
        <v>114899.629</v>
      </c>
      <c r="M11" s="305">
        <f>K11/K15</f>
        <v>0.51526614584864616</v>
      </c>
      <c r="N11" s="306">
        <f>L11/L15</f>
        <v>0.53967058983245664</v>
      </c>
      <c r="O11" s="190">
        <f t="shared" si="1"/>
        <v>7.3368806247300175E-2</v>
      </c>
      <c r="P11" s="7"/>
      <c r="Q11" s="301">
        <f t="shared" si="2"/>
        <v>2.6317290638303708</v>
      </c>
      <c r="R11" s="302">
        <f t="shared" si="3"/>
        <v>2.7817726001293064</v>
      </c>
      <c r="S11" s="69">
        <f t="shared" si="4"/>
        <v>5.7013291512825255E-2</v>
      </c>
    </row>
    <row r="12" spans="1:19" s="8" customFormat="1" ht="24" customHeight="1" x14ac:dyDescent="0.25">
      <c r="A12" s="57"/>
      <c r="B12" s="4" t="s">
        <v>34</v>
      </c>
      <c r="C12" s="4"/>
      <c r="D12" s="4"/>
      <c r="E12" s="251">
        <v>319499.20000000036</v>
      </c>
      <c r="F12" s="252">
        <v>309191.83000000031</v>
      </c>
      <c r="G12" s="309">
        <f>E12/E11</f>
        <v>0.7854911480703447</v>
      </c>
      <c r="H12" s="259">
        <f>F12/F11</f>
        <v>0.74856757011620922</v>
      </c>
      <c r="I12" s="245">
        <f t="shared" ref="I12:I18" si="6">(F12-E12)/E12</f>
        <v>-3.2261019745902467E-2</v>
      </c>
      <c r="J12" s="56"/>
      <c r="K12" s="251">
        <v>98661.021999999924</v>
      </c>
      <c r="L12" s="252">
        <v>104505.56299999999</v>
      </c>
      <c r="M12" s="309">
        <f>K12/K11</f>
        <v>0.92167106481500072</v>
      </c>
      <c r="N12" s="259">
        <f>L12/L11</f>
        <v>0.90953786282460491</v>
      </c>
      <c r="O12" s="245">
        <f t="shared" si="1"/>
        <v>5.9238601846229352E-2</v>
      </c>
      <c r="P12" s="56"/>
      <c r="Q12" s="299">
        <f t="shared" si="2"/>
        <v>3.087989641288611</v>
      </c>
      <c r="R12" s="300">
        <f t="shared" si="3"/>
        <v>3.3799587459992035</v>
      </c>
      <c r="S12" s="210">
        <f t="shared" si="4"/>
        <v>9.4549897709098052E-2</v>
      </c>
    </row>
    <row r="13" spans="1:19" ht="24" customHeight="1" x14ac:dyDescent="0.25">
      <c r="A13" s="13"/>
      <c r="B13" s="4" t="s">
        <v>38</v>
      </c>
      <c r="D13" s="4"/>
      <c r="E13" s="235">
        <v>38800.660000000011</v>
      </c>
      <c r="F13" s="236">
        <v>39754.01999999996</v>
      </c>
      <c r="G13" s="309">
        <f>E13/E11</f>
        <v>9.539170980486672E-2</v>
      </c>
      <c r="H13" s="259">
        <f>F13/F11</f>
        <v>9.6246301701280804E-2</v>
      </c>
      <c r="I13" s="210">
        <f t="shared" ref="I13:I14" si="7">(F13-E13)/E13</f>
        <v>2.4570716065137794E-2</v>
      </c>
      <c r="J13" s="212"/>
      <c r="K13" s="235">
        <v>4289.3490000000002</v>
      </c>
      <c r="L13" s="236">
        <v>4458.9670000000024</v>
      </c>
      <c r="M13" s="309">
        <f>K13/K11</f>
        <v>4.007022003272135E-2</v>
      </c>
      <c r="N13" s="259">
        <f>L13/L11</f>
        <v>3.8807496932823017E-2</v>
      </c>
      <c r="O13" s="210">
        <f t="shared" si="1"/>
        <v>3.9543996070266652E-2</v>
      </c>
      <c r="P13" s="212"/>
      <c r="Q13" s="299">
        <f t="shared" si="2"/>
        <v>1.1054835149711368</v>
      </c>
      <c r="R13" s="300">
        <f t="shared" si="3"/>
        <v>1.1216392706951415</v>
      </c>
      <c r="S13" s="210">
        <f t="shared" si="4"/>
        <v>1.4614198678870793E-2</v>
      </c>
    </row>
    <row r="14" spans="1:19" ht="24" customHeight="1" thickBot="1" x14ac:dyDescent="0.3">
      <c r="A14" s="13"/>
      <c r="B14" s="1" t="s">
        <v>37</v>
      </c>
      <c r="D14" s="1"/>
      <c r="E14" s="235">
        <v>48450.999999999985</v>
      </c>
      <c r="F14" s="236">
        <v>64098.8</v>
      </c>
      <c r="G14" s="309">
        <f>E14/E11</f>
        <v>0.11911714212478847</v>
      </c>
      <c r="H14" s="259">
        <f>F14/F11</f>
        <v>0.15518612818250996</v>
      </c>
      <c r="I14" s="218">
        <f t="shared" si="7"/>
        <v>0.32296134238715452</v>
      </c>
      <c r="J14" s="212"/>
      <c r="K14" s="235">
        <v>4095.4350000000004</v>
      </c>
      <c r="L14" s="236">
        <v>5935.0989999999983</v>
      </c>
      <c r="M14" s="309">
        <f>K14/K11</f>
        <v>3.8258715152277925E-2</v>
      </c>
      <c r="N14" s="259">
        <f>L14/L11</f>
        <v>5.1654640242572047E-2</v>
      </c>
      <c r="O14" s="248">
        <f t="shared" si="1"/>
        <v>0.449198680970397</v>
      </c>
      <c r="P14" s="212"/>
      <c r="Q14" s="299">
        <f t="shared" si="2"/>
        <v>0.84527357536480197</v>
      </c>
      <c r="R14" s="300">
        <f t="shared" si="3"/>
        <v>0.92592981459871293</v>
      </c>
      <c r="S14" s="210">
        <f t="shared" si="4"/>
        <v>9.5420277629170491E-2</v>
      </c>
    </row>
    <row r="15" spans="1:19" ht="24" customHeight="1" thickBot="1" x14ac:dyDescent="0.3">
      <c r="A15" s="17" t="s">
        <v>12</v>
      </c>
      <c r="B15" s="18"/>
      <c r="C15" s="18"/>
      <c r="D15" s="18"/>
      <c r="E15" s="46">
        <v>770901.68</v>
      </c>
      <c r="F15" s="171">
        <v>759124.05</v>
      </c>
      <c r="G15" s="305">
        <f>G7+G11</f>
        <v>1</v>
      </c>
      <c r="H15" s="306">
        <f>H7+H11</f>
        <v>0.99999999999999978</v>
      </c>
      <c r="I15" s="190">
        <f t="shared" si="6"/>
        <v>-1.5277732952923392E-2</v>
      </c>
      <c r="J15" s="51"/>
      <c r="K15" s="46">
        <v>207748.57199999993</v>
      </c>
      <c r="L15" s="171">
        <v>212906.96800000005</v>
      </c>
      <c r="M15" s="305">
        <f>M7+M11</f>
        <v>1</v>
      </c>
      <c r="N15" s="306">
        <f>N7+N11</f>
        <v>1</v>
      </c>
      <c r="O15" s="190">
        <f t="shared" si="1"/>
        <v>2.4829994980664061E-2</v>
      </c>
      <c r="P15" s="7"/>
      <c r="Q15" s="301">
        <f t="shared" si="2"/>
        <v>2.6948776658522773</v>
      </c>
      <c r="R15" s="302">
        <f t="shared" si="3"/>
        <v>2.8046400058066934</v>
      </c>
      <c r="S15" s="69">
        <f t="shared" si="4"/>
        <v>4.0729989841562196E-2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97">
        <f>E8+E12</f>
        <v>617277.75000000012</v>
      </c>
      <c r="F16" s="298">
        <f t="shared" ref="F16:F17" si="8">F8+F12</f>
        <v>576779.46</v>
      </c>
      <c r="G16" s="307">
        <f>E16/E15</f>
        <v>0.8007217600044666</v>
      </c>
      <c r="H16" s="308">
        <f>F16/F15</f>
        <v>0.75979605704759312</v>
      </c>
      <c r="I16" s="246">
        <f t="shared" si="6"/>
        <v>-6.5607888831243549E-2</v>
      </c>
      <c r="J16" s="56"/>
      <c r="K16" s="297">
        <f t="shared" ref="K16:L18" si="9">K8+K12</f>
        <v>192130.10799999995</v>
      </c>
      <c r="L16" s="298">
        <f t="shared" si="9"/>
        <v>193070.07900000006</v>
      </c>
      <c r="M16" s="312">
        <f>K16/K15</f>
        <v>0.92482035448118516</v>
      </c>
      <c r="N16" s="308">
        <f>L16/L15</f>
        <v>0.90682837115974524</v>
      </c>
      <c r="O16" s="246">
        <f t="shared" si="1"/>
        <v>4.8923669995548386E-3</v>
      </c>
      <c r="P16" s="56"/>
      <c r="Q16" s="299">
        <f t="shared" si="2"/>
        <v>3.1125390150544048</v>
      </c>
      <c r="R16" s="300">
        <f t="shared" si="3"/>
        <v>3.3473813197162059</v>
      </c>
      <c r="S16" s="210">
        <f t="shared" si="4"/>
        <v>7.5450397095728053E-2</v>
      </c>
    </row>
    <row r="17" spans="1:19" ht="24" customHeight="1" x14ac:dyDescent="0.25">
      <c r="A17" s="13"/>
      <c r="B17" s="4" t="s">
        <v>38</v>
      </c>
      <c r="C17" s="4"/>
      <c r="D17" s="213"/>
      <c r="E17" s="235">
        <f>E9+E13</f>
        <v>82978</v>
      </c>
      <c r="F17" s="236">
        <f t="shared" si="8"/>
        <v>92810.699999999939</v>
      </c>
      <c r="G17" s="310">
        <f>E17/E15</f>
        <v>0.10763759134627907</v>
      </c>
      <c r="H17" s="259">
        <f>F17/F15</f>
        <v>0.12226025509269524</v>
      </c>
      <c r="I17" s="210">
        <f t="shared" si="6"/>
        <v>0.11849767408228613</v>
      </c>
      <c r="J17" s="212"/>
      <c r="K17" s="235">
        <f t="shared" si="9"/>
        <v>9896.8640000000014</v>
      </c>
      <c r="L17" s="236">
        <f t="shared" si="9"/>
        <v>11871.760000000002</v>
      </c>
      <c r="M17" s="309">
        <f>K17/K15</f>
        <v>4.7638661988011186E-2</v>
      </c>
      <c r="N17" s="259">
        <f>L17/L15</f>
        <v>5.576031687229701E-2</v>
      </c>
      <c r="O17" s="210">
        <f t="shared" si="1"/>
        <v>0.19954765469142552</v>
      </c>
      <c r="P17" s="212"/>
      <c r="Q17" s="299">
        <f t="shared" si="2"/>
        <v>1.1927093928511172</v>
      </c>
      <c r="R17" s="300">
        <f t="shared" si="3"/>
        <v>1.2791369960575678</v>
      </c>
      <c r="S17" s="210">
        <f t="shared" si="4"/>
        <v>7.2463253600987723E-2</v>
      </c>
    </row>
    <row r="18" spans="1:19" ht="24" customHeight="1" thickBot="1" x14ac:dyDescent="0.3">
      <c r="A18" s="14"/>
      <c r="B18" s="214" t="s">
        <v>37</v>
      </c>
      <c r="C18" s="214"/>
      <c r="D18" s="215"/>
      <c r="E18" s="255">
        <f>E10+E14</f>
        <v>70645.929999999978</v>
      </c>
      <c r="F18" s="256">
        <f>F10+F14</f>
        <v>89533.89</v>
      </c>
      <c r="G18" s="311">
        <f>E18/E15</f>
        <v>9.1640648649254433E-2</v>
      </c>
      <c r="H18" s="265">
        <f>F18/F15</f>
        <v>0.11794368785971146</v>
      </c>
      <c r="I18" s="247">
        <f t="shared" si="6"/>
        <v>0.26736090812308688</v>
      </c>
      <c r="J18" s="212"/>
      <c r="K18" s="255">
        <f t="shared" si="9"/>
        <v>5721.6000000000013</v>
      </c>
      <c r="L18" s="256">
        <f t="shared" si="9"/>
        <v>7965.1289999999981</v>
      </c>
      <c r="M18" s="311">
        <f>K18/K15</f>
        <v>2.7540983530803781E-2</v>
      </c>
      <c r="N18" s="265">
        <f>L18/L15</f>
        <v>3.7411311967957744E-2</v>
      </c>
      <c r="O18" s="247">
        <f t="shared" si="1"/>
        <v>0.39211566694630806</v>
      </c>
      <c r="P18" s="212"/>
      <c r="Q18" s="303">
        <f t="shared" si="2"/>
        <v>0.80989803658894477</v>
      </c>
      <c r="R18" s="304">
        <f t="shared" si="3"/>
        <v>0.88962168403495012</v>
      </c>
      <c r="S18" s="218">
        <f t="shared" si="4"/>
        <v>9.8436647385611892E-2</v>
      </c>
    </row>
    <row r="19" spans="1:19" ht="6.75" customHeight="1" x14ac:dyDescent="0.25">
      <c r="Q19" s="227"/>
      <c r="R19" s="227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40"/>
    <col min="19" max="19" width="10.85546875" customWidth="1"/>
  </cols>
  <sheetData>
    <row r="1" spans="1:19" ht="15.75" x14ac:dyDescent="0.25">
      <c r="A1" s="35" t="s">
        <v>158</v>
      </c>
      <c r="B1" s="5"/>
    </row>
    <row r="3" spans="1:19" ht="15.75" thickBot="1" x14ac:dyDescent="0.3"/>
    <row r="4" spans="1:19" x14ac:dyDescent="0.25">
      <c r="A4" s="436" t="s">
        <v>16</v>
      </c>
      <c r="B4" s="450"/>
      <c r="C4" s="450"/>
      <c r="D4" s="450"/>
      <c r="E4" s="453" t="s">
        <v>1</v>
      </c>
      <c r="F4" s="454"/>
      <c r="G4" s="449" t="s">
        <v>105</v>
      </c>
      <c r="H4" s="449"/>
      <c r="I4" s="148" t="s">
        <v>0</v>
      </c>
      <c r="K4" s="455" t="s">
        <v>19</v>
      </c>
      <c r="L4" s="449"/>
      <c r="M4" s="447" t="s">
        <v>13</v>
      </c>
      <c r="N4" s="448"/>
      <c r="O4" s="148" t="s">
        <v>0</v>
      </c>
      <c r="Q4" s="461" t="s">
        <v>22</v>
      </c>
      <c r="R4" s="449"/>
      <c r="S4" s="148" t="s">
        <v>0</v>
      </c>
    </row>
    <row r="5" spans="1:19" x14ac:dyDescent="0.25">
      <c r="A5" s="451"/>
      <c r="B5" s="462"/>
      <c r="C5" s="462"/>
      <c r="D5" s="462"/>
      <c r="E5" s="456" t="s">
        <v>60</v>
      </c>
      <c r="F5" s="457"/>
      <c r="G5" s="458" t="str">
        <f>E5</f>
        <v>mar</v>
      </c>
      <c r="H5" s="458"/>
      <c r="I5" s="149" t="s">
        <v>134</v>
      </c>
      <c r="K5" s="459" t="str">
        <f>E5</f>
        <v>mar</v>
      </c>
      <c r="L5" s="458"/>
      <c r="M5" s="460" t="str">
        <f>E5</f>
        <v>mar</v>
      </c>
      <c r="N5" s="446"/>
      <c r="O5" s="149" t="str">
        <f>I5</f>
        <v>2022 /2021</v>
      </c>
      <c r="Q5" s="459" t="str">
        <f>E5</f>
        <v>mar</v>
      </c>
      <c r="R5" s="457"/>
      <c r="S5" s="149" t="str">
        <f>O5</f>
        <v>2022 /2021</v>
      </c>
    </row>
    <row r="6" spans="1:19" ht="19.5" customHeight="1" thickBot="1" x14ac:dyDescent="0.3">
      <c r="A6" s="437"/>
      <c r="B6" s="463"/>
      <c r="C6" s="463"/>
      <c r="D6" s="463"/>
      <c r="E6" s="117">
        <v>2021</v>
      </c>
      <c r="F6" s="164">
        <v>2022</v>
      </c>
      <c r="G6" s="336">
        <f>E6</f>
        <v>2021</v>
      </c>
      <c r="H6" s="157">
        <f>F6</f>
        <v>2022</v>
      </c>
      <c r="I6" s="149" t="s">
        <v>1</v>
      </c>
      <c r="K6" s="335">
        <f>E6</f>
        <v>2021</v>
      </c>
      <c r="L6" s="158">
        <f>F6</f>
        <v>2022</v>
      </c>
      <c r="M6" s="156">
        <f>G6</f>
        <v>2021</v>
      </c>
      <c r="N6" s="157">
        <f>H6</f>
        <v>2022</v>
      </c>
      <c r="O6" s="322">
        <v>1000</v>
      </c>
      <c r="Q6" s="335">
        <f>E6</f>
        <v>2021</v>
      </c>
      <c r="R6" s="158">
        <f>F6</f>
        <v>2022</v>
      </c>
      <c r="S6" s="149"/>
    </row>
    <row r="7" spans="1:19" ht="24" customHeight="1" thickBot="1" x14ac:dyDescent="0.3">
      <c r="A7" s="17" t="s">
        <v>20</v>
      </c>
      <c r="B7" s="18"/>
      <c r="C7" s="18"/>
      <c r="D7" s="18"/>
      <c r="E7" s="22">
        <v>151017.85000000009</v>
      </c>
      <c r="F7" s="165">
        <v>135992.83999999994</v>
      </c>
      <c r="G7" s="305">
        <f>E7/E15</f>
        <v>0.48476695576976253</v>
      </c>
      <c r="H7" s="306">
        <f>F7/F15</f>
        <v>0.48402070977401723</v>
      </c>
      <c r="I7" s="355">
        <f t="shared" ref="I7:I18" si="0">(F7-E7)/E7</f>
        <v>-9.949161638839478E-2</v>
      </c>
      <c r="J7" s="2"/>
      <c r="K7" s="22">
        <v>41188.165999999983</v>
      </c>
      <c r="L7" s="165">
        <v>38798.887000000039</v>
      </c>
      <c r="M7" s="305">
        <f>K7/K15</f>
        <v>0.47484714117879051</v>
      </c>
      <c r="N7" s="306">
        <f>L7/L15</f>
        <v>0.48358210357868026</v>
      </c>
      <c r="O7" s="355">
        <f t="shared" ref="O7:O18" si="1">(L7-K7)/K7</f>
        <v>-5.8008870800412553E-2</v>
      </c>
      <c r="P7" s="2"/>
      <c r="Q7" s="219">
        <f t="shared" ref="Q7:R18" si="2">(K7/E7)*10</f>
        <v>2.7273707048537608</v>
      </c>
      <c r="R7" s="220">
        <f t="shared" si="2"/>
        <v>2.8530095407964167</v>
      </c>
      <c r="S7" s="349">
        <f>(R7-Q7)/Q7</f>
        <v>4.6065918255652948E-2</v>
      </c>
    </row>
    <row r="8" spans="1:19" s="8" customFormat="1" ht="24" customHeight="1" x14ac:dyDescent="0.25">
      <c r="A8" s="57"/>
      <c r="B8" s="205" t="s">
        <v>34</v>
      </c>
      <c r="C8" s="205"/>
      <c r="D8" s="206"/>
      <c r="E8" s="208">
        <v>128424.58000000009</v>
      </c>
      <c r="F8" s="209">
        <v>107452.40999999995</v>
      </c>
      <c r="G8" s="307">
        <f>E8/E7</f>
        <v>0.85039338065003578</v>
      </c>
      <c r="H8" s="308">
        <f>F8/F7</f>
        <v>0.79013284817053597</v>
      </c>
      <c r="I8" s="356">
        <f t="shared" si="0"/>
        <v>-0.16330339565837107</v>
      </c>
      <c r="K8" s="208">
        <v>38604.141999999985</v>
      </c>
      <c r="L8" s="209">
        <v>35346.118000000039</v>
      </c>
      <c r="M8" s="312">
        <f>K8/K7</f>
        <v>0.93726295072230215</v>
      </c>
      <c r="N8" s="308">
        <f>L8/L7</f>
        <v>0.91100855547737758</v>
      </c>
      <c r="O8" s="357">
        <f t="shared" si="1"/>
        <v>-8.4395710698607102E-2</v>
      </c>
      <c r="Q8" s="221">
        <f t="shared" si="2"/>
        <v>3.0059776718755833</v>
      </c>
      <c r="R8" s="222">
        <f t="shared" si="2"/>
        <v>3.2894672162308929</v>
      </c>
      <c r="S8" s="358">
        <f t="shared" ref="S8:S18" si="3">(R8-Q8)/Q8</f>
        <v>9.4308599497489265E-2</v>
      </c>
    </row>
    <row r="9" spans="1:19" ht="24" customHeight="1" x14ac:dyDescent="0.25">
      <c r="A9" s="13"/>
      <c r="B9" t="s">
        <v>38</v>
      </c>
      <c r="E9" s="24">
        <v>16488.51999999999</v>
      </c>
      <c r="F9" s="160">
        <v>18963.45</v>
      </c>
      <c r="G9" s="359">
        <f>E9/E7</f>
        <v>0.10918259000508866</v>
      </c>
      <c r="H9" s="259">
        <f>F9/F7</f>
        <v>0.13944447369435045</v>
      </c>
      <c r="I9" s="358">
        <f t="shared" si="0"/>
        <v>0.15010019092071408</v>
      </c>
      <c r="K9" s="24">
        <v>1991.0700000000002</v>
      </c>
      <c r="L9" s="160">
        <v>2637.1869999999985</v>
      </c>
      <c r="M9" s="359">
        <f>K9/K7</f>
        <v>4.8340826828754672E-2</v>
      </c>
      <c r="N9" s="259">
        <f>L9/L7</f>
        <v>6.7970686891095505E-2</v>
      </c>
      <c r="O9" s="358">
        <f t="shared" si="1"/>
        <v>0.32450742565555118</v>
      </c>
      <c r="Q9" s="221">
        <f t="shared" si="2"/>
        <v>1.2075492524495841</v>
      </c>
      <c r="R9" s="222">
        <f t="shared" si="2"/>
        <v>1.39066836466993</v>
      </c>
      <c r="S9" s="358">
        <f t="shared" si="3"/>
        <v>0.15164525326720887</v>
      </c>
    </row>
    <row r="10" spans="1:19" ht="24" customHeight="1" thickBot="1" x14ac:dyDescent="0.3">
      <c r="A10" s="13"/>
      <c r="B10" t="s">
        <v>37</v>
      </c>
      <c r="E10" s="24">
        <v>6104.7499999999991</v>
      </c>
      <c r="F10" s="160">
        <v>9576.98</v>
      </c>
      <c r="G10" s="359">
        <f>E10/E7</f>
        <v>4.0424029344875427E-2</v>
      </c>
      <c r="H10" s="259">
        <f>F10/F7</f>
        <v>7.0422678135113617E-2</v>
      </c>
      <c r="I10" s="360">
        <f t="shared" si="0"/>
        <v>0.56877513411687641</v>
      </c>
      <c r="K10" s="24">
        <v>592.95399999999984</v>
      </c>
      <c r="L10" s="160">
        <v>815.58200000000011</v>
      </c>
      <c r="M10" s="359">
        <f>K10/K7</f>
        <v>1.4396222448943225E-2</v>
      </c>
      <c r="N10" s="259">
        <f>L10/L7</f>
        <v>2.1020757631526887E-2</v>
      </c>
      <c r="O10" s="361">
        <f t="shared" si="1"/>
        <v>0.37545576891293481</v>
      </c>
      <c r="Q10" s="221">
        <f t="shared" si="2"/>
        <v>0.9712993980097463</v>
      </c>
      <c r="R10" s="222">
        <f t="shared" si="2"/>
        <v>0.85160666514913896</v>
      </c>
      <c r="S10" s="358">
        <f t="shared" si="3"/>
        <v>-0.12322949350721857</v>
      </c>
    </row>
    <row r="11" spans="1:19" ht="24" customHeight="1" thickBot="1" x14ac:dyDescent="0.3">
      <c r="A11" s="17" t="s">
        <v>21</v>
      </c>
      <c r="B11" s="18"/>
      <c r="C11" s="18"/>
      <c r="D11" s="18"/>
      <c r="E11" s="22">
        <v>160508.84999999989</v>
      </c>
      <c r="F11" s="165">
        <v>144972.07999999999</v>
      </c>
      <c r="G11" s="305">
        <f>E11/E15</f>
        <v>0.5152330442302373</v>
      </c>
      <c r="H11" s="306">
        <f>F11/F15</f>
        <v>0.51597929022598277</v>
      </c>
      <c r="I11" s="355">
        <f t="shared" si="0"/>
        <v>-9.6796967893047106E-2</v>
      </c>
      <c r="J11" s="2"/>
      <c r="K11" s="22">
        <v>45551.676000000021</v>
      </c>
      <c r="L11" s="165">
        <v>41433.377000000008</v>
      </c>
      <c r="M11" s="305">
        <f>K11/K15</f>
        <v>0.52515285882120954</v>
      </c>
      <c r="N11" s="306">
        <f>L11/L15</f>
        <v>0.51641789642131986</v>
      </c>
      <c r="O11" s="355">
        <f t="shared" si="1"/>
        <v>-9.0409384717260718E-2</v>
      </c>
      <c r="Q11" s="223">
        <f t="shared" si="2"/>
        <v>2.83795416888228</v>
      </c>
      <c r="R11" s="224">
        <f t="shared" si="2"/>
        <v>2.8580245934251627</v>
      </c>
      <c r="S11" s="362">
        <f t="shared" si="3"/>
        <v>7.0721454077559455E-3</v>
      </c>
    </row>
    <row r="12" spans="1:19" s="8" customFormat="1" ht="24" customHeight="1" x14ac:dyDescent="0.25">
      <c r="A12" s="57"/>
      <c r="B12" s="8" t="s">
        <v>34</v>
      </c>
      <c r="E12" s="36">
        <v>126565.8299999999</v>
      </c>
      <c r="F12" s="161">
        <v>109985.45</v>
      </c>
      <c r="G12" s="359">
        <f>E12/E11</f>
        <v>0.78852866991446258</v>
      </c>
      <c r="H12" s="259">
        <f>F12/F11</f>
        <v>0.75866642735621925</v>
      </c>
      <c r="I12" s="356">
        <f t="shared" si="0"/>
        <v>-0.13100202479610742</v>
      </c>
      <c r="K12" s="36">
        <v>42285.828000000016</v>
      </c>
      <c r="L12" s="161">
        <v>37684.532000000007</v>
      </c>
      <c r="M12" s="359">
        <f>K12/K11</f>
        <v>0.92830454800389772</v>
      </c>
      <c r="N12" s="259">
        <f>L12/L11</f>
        <v>0.90952113316759098</v>
      </c>
      <c r="O12" s="356">
        <f t="shared" si="1"/>
        <v>-0.1088141398106242</v>
      </c>
      <c r="Q12" s="221">
        <f t="shared" si="2"/>
        <v>3.3410145534541238</v>
      </c>
      <c r="R12" s="222">
        <f t="shared" si="2"/>
        <v>3.4263197541129307</v>
      </c>
      <c r="S12" s="358">
        <f t="shared" si="3"/>
        <v>2.5532723456895355E-2</v>
      </c>
    </row>
    <row r="13" spans="1:19" ht="24" customHeight="1" x14ac:dyDescent="0.25">
      <c r="A13" s="13"/>
      <c r="B13" s="8" t="s">
        <v>38</v>
      </c>
      <c r="D13" s="8"/>
      <c r="E13" s="24">
        <v>14059.34</v>
      </c>
      <c r="F13" s="160">
        <v>15043.369999999997</v>
      </c>
      <c r="G13" s="359">
        <f>E13/E11</f>
        <v>8.7592304100365864E-2</v>
      </c>
      <c r="H13" s="259">
        <f>F13/F11</f>
        <v>0.10376735989440172</v>
      </c>
      <c r="I13" s="358">
        <f t="shared" si="0"/>
        <v>6.999119446574284E-2</v>
      </c>
      <c r="K13" s="24">
        <v>1553.0650000000001</v>
      </c>
      <c r="L13" s="160">
        <v>1822.5020000000002</v>
      </c>
      <c r="M13" s="359">
        <f>K13/K11</f>
        <v>3.4094574258914191E-2</v>
      </c>
      <c r="N13" s="259">
        <f>L13/L11</f>
        <v>4.3986325324146279E-2</v>
      </c>
      <c r="O13" s="358">
        <f t="shared" si="1"/>
        <v>0.17348726550401955</v>
      </c>
      <c r="Q13" s="221">
        <f t="shared" si="2"/>
        <v>1.1046500049077697</v>
      </c>
      <c r="R13" s="222">
        <f t="shared" si="2"/>
        <v>1.2114984873735077</v>
      </c>
      <c r="S13" s="358">
        <f t="shared" si="3"/>
        <v>9.672609604040075E-2</v>
      </c>
    </row>
    <row r="14" spans="1:19" ht="24" customHeight="1" thickBot="1" x14ac:dyDescent="0.3">
      <c r="A14" s="13"/>
      <c r="B14" t="s">
        <v>37</v>
      </c>
      <c r="E14" s="24">
        <v>19883.68</v>
      </c>
      <c r="F14" s="160">
        <v>19943.260000000002</v>
      </c>
      <c r="G14" s="359">
        <f>E14/E11</f>
        <v>0.12387902598517161</v>
      </c>
      <c r="H14" s="259">
        <f>F14/F11</f>
        <v>0.13756621274937908</v>
      </c>
      <c r="I14" s="360">
        <f t="shared" si="0"/>
        <v>2.9964272207157702E-3</v>
      </c>
      <c r="K14" s="24">
        <v>1712.7830000000001</v>
      </c>
      <c r="L14" s="160">
        <v>1926.3430000000003</v>
      </c>
      <c r="M14" s="359">
        <f>K14/K11</f>
        <v>3.7600877737187968E-2</v>
      </c>
      <c r="N14" s="259">
        <f>L14/L11</f>
        <v>4.649254150826277E-2</v>
      </c>
      <c r="O14" s="361">
        <f t="shared" si="1"/>
        <v>0.12468596430487701</v>
      </c>
      <c r="Q14" s="221">
        <f t="shared" si="2"/>
        <v>0.86140141060407338</v>
      </c>
      <c r="R14" s="222">
        <f t="shared" si="2"/>
        <v>0.96591179175320385</v>
      </c>
      <c r="S14" s="358">
        <f t="shared" si="3"/>
        <v>0.1213259925774218</v>
      </c>
    </row>
    <row r="15" spans="1:19" ht="24" customHeight="1" thickBot="1" x14ac:dyDescent="0.3">
      <c r="A15" s="17" t="s">
        <v>12</v>
      </c>
      <c r="B15" s="18"/>
      <c r="C15" s="18"/>
      <c r="D15" s="18"/>
      <c r="E15" s="22">
        <v>311526.7</v>
      </c>
      <c r="F15" s="165">
        <v>280964.91999999993</v>
      </c>
      <c r="G15" s="305">
        <f>G7+G11</f>
        <v>0.99999999999999978</v>
      </c>
      <c r="H15" s="306">
        <f>H7+H11</f>
        <v>1</v>
      </c>
      <c r="I15" s="355">
        <f t="shared" si="0"/>
        <v>-9.810324444100646E-2</v>
      </c>
      <c r="J15" s="2"/>
      <c r="K15" s="22">
        <v>86739.842000000004</v>
      </c>
      <c r="L15" s="165">
        <v>80232.264000000039</v>
      </c>
      <c r="M15" s="305">
        <f>M7+M11</f>
        <v>1</v>
      </c>
      <c r="N15" s="306">
        <f>N7+N11</f>
        <v>1</v>
      </c>
      <c r="O15" s="355">
        <f t="shared" si="1"/>
        <v>-7.5024093311121837E-2</v>
      </c>
      <c r="Q15" s="223">
        <f t="shared" si="2"/>
        <v>2.7843469596666997</v>
      </c>
      <c r="R15" s="224">
        <f t="shared" si="2"/>
        <v>2.855597204092243</v>
      </c>
      <c r="S15" s="362">
        <f t="shared" si="3"/>
        <v>2.5589571076326065E-2</v>
      </c>
    </row>
    <row r="16" spans="1:19" s="52" customFormat="1" ht="24" customHeight="1" x14ac:dyDescent="0.25">
      <c r="A16" s="207"/>
      <c r="B16" s="205" t="s">
        <v>34</v>
      </c>
      <c r="C16" s="205"/>
      <c r="D16" s="206"/>
      <c r="E16" s="208">
        <f>E8+E12</f>
        <v>254990.40999999997</v>
      </c>
      <c r="F16" s="209">
        <f t="shared" ref="F16:F17" si="4">F8+F12</f>
        <v>217437.85999999993</v>
      </c>
      <c r="G16" s="307">
        <f>E16/E15</f>
        <v>0.81851863740732322</v>
      </c>
      <c r="H16" s="308">
        <f>F16/F15</f>
        <v>0.77389682669281268</v>
      </c>
      <c r="I16" s="357">
        <f t="shared" si="0"/>
        <v>-0.14727044048440902</v>
      </c>
      <c r="J16" s="8"/>
      <c r="K16" s="208">
        <f t="shared" ref="K16:L18" si="5">K8+K12</f>
        <v>80889.97</v>
      </c>
      <c r="L16" s="209">
        <f t="shared" si="5"/>
        <v>73030.650000000052</v>
      </c>
      <c r="M16" s="312">
        <f>K16/K15</f>
        <v>0.93255841992426036</v>
      </c>
      <c r="N16" s="308">
        <f>L16/L15</f>
        <v>0.91024042397706761</v>
      </c>
      <c r="O16" s="357">
        <f t="shared" si="1"/>
        <v>-9.7160624487806685E-2</v>
      </c>
      <c r="P16" s="8"/>
      <c r="Q16" s="221">
        <f t="shared" si="2"/>
        <v>3.1722749886946735</v>
      </c>
      <c r="R16" s="222">
        <f t="shared" si="2"/>
        <v>3.3586906162523893</v>
      </c>
      <c r="S16" s="358">
        <f t="shared" si="3"/>
        <v>5.8764018952348777E-2</v>
      </c>
    </row>
    <row r="17" spans="1:19" ht="24" customHeight="1" x14ac:dyDescent="0.25">
      <c r="A17" s="13"/>
      <c r="B17" s="8" t="s">
        <v>38</v>
      </c>
      <c r="C17" s="8"/>
      <c r="D17" s="213"/>
      <c r="E17" s="24">
        <f>E9+E13</f>
        <v>30547.85999999999</v>
      </c>
      <c r="F17" s="160">
        <f t="shared" si="4"/>
        <v>34006.82</v>
      </c>
      <c r="G17" s="363">
        <f>E17/E15</f>
        <v>9.8058561272597142E-2</v>
      </c>
      <c r="H17" s="259">
        <f>F17/F15</f>
        <v>0.12103582183854129</v>
      </c>
      <c r="I17" s="358">
        <f t="shared" si="0"/>
        <v>0.11323084497572043</v>
      </c>
      <c r="K17" s="24">
        <f t="shared" si="5"/>
        <v>3544.1350000000002</v>
      </c>
      <c r="L17" s="160">
        <f t="shared" si="5"/>
        <v>4459.6889999999985</v>
      </c>
      <c r="M17" s="359">
        <f>K17/K15</f>
        <v>4.0859366564213941E-2</v>
      </c>
      <c r="N17" s="259">
        <f>L17/L15</f>
        <v>5.5584733343683239E-2</v>
      </c>
      <c r="O17" s="358">
        <f t="shared" si="1"/>
        <v>0.25832932436264372</v>
      </c>
      <c r="Q17" s="221">
        <f t="shared" si="2"/>
        <v>1.1601909266311949</v>
      </c>
      <c r="R17" s="222">
        <f t="shared" si="2"/>
        <v>1.311410181839995</v>
      </c>
      <c r="S17" s="358">
        <f t="shared" si="3"/>
        <v>0.13033997399711619</v>
      </c>
    </row>
    <row r="18" spans="1:19" ht="24" customHeight="1" thickBot="1" x14ac:dyDescent="0.3">
      <c r="A18" s="14"/>
      <c r="B18" s="214" t="s">
        <v>37</v>
      </c>
      <c r="C18" s="214"/>
      <c r="D18" s="215"/>
      <c r="E18" s="26">
        <f>E10+E14</f>
        <v>25988.43</v>
      </c>
      <c r="F18" s="162">
        <f>F10+F14</f>
        <v>29520.240000000002</v>
      </c>
      <c r="G18" s="311">
        <f>E18/E15</f>
        <v>8.3422801320079468E-2</v>
      </c>
      <c r="H18" s="265">
        <f>F18/F15</f>
        <v>0.10506735146864601</v>
      </c>
      <c r="I18" s="364">
        <f t="shared" si="0"/>
        <v>0.13589932135184776</v>
      </c>
      <c r="K18" s="26">
        <f t="shared" si="5"/>
        <v>2305.7370000000001</v>
      </c>
      <c r="L18" s="162">
        <f t="shared" si="5"/>
        <v>2741.9250000000002</v>
      </c>
      <c r="M18" s="311">
        <f>K18/K15</f>
        <v>2.6582213511525649E-2</v>
      </c>
      <c r="N18" s="265">
        <f>L18/L15</f>
        <v>3.417484267924932E-2</v>
      </c>
      <c r="O18" s="364">
        <f t="shared" si="1"/>
        <v>0.18917508805210659</v>
      </c>
      <c r="Q18" s="225">
        <f t="shared" si="2"/>
        <v>0.88721673452378624</v>
      </c>
      <c r="R18" s="226">
        <f t="shared" si="2"/>
        <v>0.9288288306599134</v>
      </c>
      <c r="S18" s="360">
        <f t="shared" si="3"/>
        <v>4.6901838656664266E-2</v>
      </c>
    </row>
    <row r="19" spans="1:19" ht="6.75" customHeight="1" x14ac:dyDescent="0.25">
      <c r="Q19" s="227"/>
      <c r="R19" s="227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2022-05-11T08:57:58Z</dcterms:modified>
</cp:coreProperties>
</file>